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9720" windowHeight="6255" tabRatio="605" activeTab="1"/>
  </bookViews>
  <sheets>
    <sheet name="корма" sheetId="1" r:id="rId1"/>
    <sheet name="Молоко" sheetId="2" r:id="rId2"/>
    <sheet name="Лист1" sheetId="3" r:id="rId3"/>
  </sheets>
  <definedNames>
    <definedName name="_xlnm.Print_Area" localSheetId="0">'корма'!$A$1:$AL$24</definedName>
    <definedName name="_xlnm.Print_Area" localSheetId="1">'Молоко'!$A$1:$R$25</definedName>
  </definedNames>
  <calcPr fullCalcOnLoad="1"/>
</workbook>
</file>

<file path=xl/sharedStrings.xml><?xml version="1.0" encoding="utf-8"?>
<sst xmlns="http://schemas.openxmlformats.org/spreadsheetml/2006/main" count="149" uniqueCount="110">
  <si>
    <t>ООО"Агрофирма"Верхобелье"39-1-67</t>
  </si>
  <si>
    <t>СПК колхоз"Поломский "30-1-44, 30-1-32</t>
  </si>
  <si>
    <t>СПК колхоз Нагорский</t>
  </si>
  <si>
    <t>на прогулке</t>
  </si>
  <si>
    <t>Валовый  надой,кг</t>
  </si>
  <si>
    <t>удой на 1 корову,кг</t>
  </si>
  <si>
    <t xml:space="preserve">Наименование </t>
  </si>
  <si>
    <t xml:space="preserve"> </t>
  </si>
  <si>
    <t xml:space="preserve">                                   </t>
  </si>
  <si>
    <t xml:space="preserve">           </t>
  </si>
  <si>
    <t>ОАО "имени  Кирова"67-1-24</t>
  </si>
  <si>
    <t xml:space="preserve">СПК колхоз"Белая" 37-1-31 </t>
  </si>
  <si>
    <t>СПК колхоз "Вогульский" 3-13-41</t>
  </si>
  <si>
    <t xml:space="preserve"> +. -  к пр.году</t>
  </si>
  <si>
    <t>ООО "СХП-Петруненки"</t>
  </si>
  <si>
    <t>ООО"Агрофирма"Талица"3-12-90</t>
  </si>
  <si>
    <t>Товарность %</t>
  </si>
  <si>
    <t>% жира</t>
  </si>
  <si>
    <t>поголовье коров</t>
  </si>
  <si>
    <t>сдано  физ.вес</t>
  </si>
  <si>
    <t>ООО "СПП-Верхосунское 38-1-35,38-1-71</t>
  </si>
  <si>
    <t xml:space="preserve">                                        Сводка    по полевым работам по хозяйствам  Фаленского района</t>
  </si>
  <si>
    <t>Наименование хозяйств</t>
  </si>
  <si>
    <t>СКОШЕНО ВСЕГО, га</t>
  </si>
  <si>
    <t>в т.ч. Естественных трав, га</t>
  </si>
  <si>
    <t>Силос</t>
  </si>
  <si>
    <t>Заготовлено сена, тн</t>
  </si>
  <si>
    <t xml:space="preserve">        Сенаж</t>
  </si>
  <si>
    <t>на з.корм, тн.</t>
  </si>
  <si>
    <t>травяная мука, тн.</t>
  </si>
  <si>
    <t>Подкошено пасбищ</t>
  </si>
  <si>
    <t>зеленая масса, тн</t>
  </si>
  <si>
    <t>готово силос (выход 75%)</t>
  </si>
  <si>
    <t>план</t>
  </si>
  <si>
    <t>факт</t>
  </si>
  <si>
    <t>%</t>
  </si>
  <si>
    <t>под пленкой</t>
  </si>
  <si>
    <t>ООО "СПП- Верхосунское"</t>
  </si>
  <si>
    <t xml:space="preserve">СПК колхоз им.Свердлова </t>
  </si>
  <si>
    <t>СПК колхоз"Поломский "</t>
  </si>
  <si>
    <t>ООО "СХП Петруненки"</t>
  </si>
  <si>
    <t>ООО"Агрофирма "Верхобелье"</t>
  </si>
  <si>
    <t xml:space="preserve">ООО Агрофирма"Талица" </t>
  </si>
  <si>
    <t>СПК колхозНагорский</t>
  </si>
  <si>
    <t xml:space="preserve">СПК колхоз "Филейский" </t>
  </si>
  <si>
    <t>ООО "Птицефабрика Фаленская"</t>
  </si>
  <si>
    <t>Итого,тонн</t>
  </si>
  <si>
    <t>КФХ Ефремов</t>
  </si>
  <si>
    <t>КФХ Татарских</t>
  </si>
  <si>
    <t>КФХ Ефремов  А.Ю.</t>
  </si>
  <si>
    <t>СПК колхоз им. Свердлова</t>
  </si>
  <si>
    <t xml:space="preserve"> сделано за день</t>
  </si>
  <si>
    <t>сделано за день</t>
  </si>
  <si>
    <t>с конц</t>
  </si>
  <si>
    <t>готово Сенаж (выход 50-60%)</t>
  </si>
  <si>
    <t>готово З/Сенаж (выход 50-60%)</t>
  </si>
  <si>
    <t>в т.ч.под крышей,тонн</t>
  </si>
  <si>
    <t>вывезено сена, тонн</t>
  </si>
  <si>
    <t xml:space="preserve">СПК колхоз им.Ленина </t>
  </si>
  <si>
    <t>ОАО "имени  Кирова"</t>
  </si>
  <si>
    <t>СПК колхоз им.Ленина</t>
  </si>
  <si>
    <t>%      к заготовке</t>
  </si>
  <si>
    <t>%    к заготовке</t>
  </si>
  <si>
    <t>Всего</t>
  </si>
  <si>
    <t>Итого</t>
  </si>
  <si>
    <t xml:space="preserve">                              </t>
  </si>
  <si>
    <t>СПК колхоз "Вогульский"</t>
  </si>
  <si>
    <t xml:space="preserve"> Зерносенаж</t>
  </si>
  <si>
    <t>вывезено сена к фермам с начала зимовки,  тонн</t>
  </si>
  <si>
    <t>валовый надой в % к 2014</t>
  </si>
  <si>
    <t>сдано обл.в.зач. весе 2015г</t>
  </si>
  <si>
    <t>ООО"Агрофирма"Белая"37-1-31</t>
  </si>
  <si>
    <t xml:space="preserve">ООО Агрофирма"Белая" </t>
  </si>
  <si>
    <t>выехали</t>
  </si>
  <si>
    <t>10 июня</t>
  </si>
  <si>
    <t>11 июня</t>
  </si>
  <si>
    <t>15 июня</t>
  </si>
  <si>
    <t>16 июня</t>
  </si>
  <si>
    <t>Оперативная  отчетность    19.06.2015г</t>
  </si>
  <si>
    <t>посев озимых</t>
  </si>
  <si>
    <t xml:space="preserve">подготовлено </t>
  </si>
  <si>
    <t xml:space="preserve">                     ПОСЕЯНО,  га</t>
  </si>
  <si>
    <t>ЗЯБЬ</t>
  </si>
  <si>
    <t xml:space="preserve">              вспахано зяби, га</t>
  </si>
  <si>
    <t xml:space="preserve">                     ПЛАН</t>
  </si>
  <si>
    <t>ПОЧВЫ под посев, га</t>
  </si>
  <si>
    <t>оз. ржи, всего</t>
  </si>
  <si>
    <t>в том числе посеяно за день</t>
  </si>
  <si>
    <t>в т.ч. смеси с озимой викой</t>
  </si>
  <si>
    <t>посеяно от плана,  %</t>
  </si>
  <si>
    <t>ПЛАН         га</t>
  </si>
  <si>
    <t>ВСЕГО</t>
  </si>
  <si>
    <t>% выполнения</t>
  </si>
  <si>
    <t>вспахано</t>
  </si>
  <si>
    <t>поверхн</t>
  </si>
  <si>
    <t>в т.ч. с почвоуглубление</t>
  </si>
  <si>
    <t xml:space="preserve">ООО "СПП-Верхосунское </t>
  </si>
  <si>
    <t>ООО"Агрофирма"Талица"</t>
  </si>
  <si>
    <t>ООО"Агрофирма"Верхобелье"</t>
  </si>
  <si>
    <t>СПК колхоз"Белая"</t>
  </si>
  <si>
    <t xml:space="preserve">СПК колхоз "Вогульский" </t>
  </si>
  <si>
    <t>СПК колхоз "Филейский"</t>
  </si>
  <si>
    <t>ООО "СПП Подоплеки"</t>
  </si>
  <si>
    <t>итого</t>
  </si>
  <si>
    <t>КФХ Татарских Н.В.</t>
  </si>
  <si>
    <t>ИТОГО</t>
  </si>
  <si>
    <t>пары, га</t>
  </si>
  <si>
    <t xml:space="preserve">обработано   паров, га </t>
  </si>
  <si>
    <t>ПЛАН</t>
  </si>
  <si>
    <t>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</si>
</sst>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[$-FC19]d\ mmmm\ yyyy\ &quot;г.&quot;"/>
    <numFmt numFmtId="173" formatCode="#,##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3" fontId="7" fillId="0" borderId="13" xfId="0" applyNumberFormat="1" applyFont="1" applyFill="1" applyBorder="1" applyAlignment="1">
      <alignment horizontal="right" vertical="center"/>
    </xf>
    <xf numFmtId="166" fontId="7" fillId="0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Fill="1" applyBorder="1" applyAlignment="1">
      <alignment horizontal="right" vertical="center"/>
    </xf>
    <xf numFmtId="173" fontId="7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5" fillId="34" borderId="13" xfId="0" applyNumberFormat="1" applyFont="1" applyFill="1" applyBorder="1" applyAlignment="1">
      <alignment horizontal="center"/>
    </xf>
    <xf numFmtId="166" fontId="5" fillId="34" borderId="13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6" fontId="7" fillId="0" borderId="13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2" fillId="0" borderId="0" xfId="0" applyFont="1" applyAlignment="1">
      <alignment/>
    </xf>
    <xf numFmtId="3" fontId="7" fillId="34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4" fontId="8" fillId="0" borderId="0" xfId="0" applyNumberFormat="1" applyFont="1" applyFill="1" applyAlignment="1">
      <alignment horizontal="center"/>
    </xf>
    <xf numFmtId="166" fontId="7" fillId="34" borderId="13" xfId="0" applyNumberFormat="1" applyFont="1" applyFill="1" applyBorder="1" applyAlignment="1">
      <alignment horizontal="right" vertical="center"/>
    </xf>
    <xf numFmtId="166" fontId="7" fillId="34" borderId="0" xfId="0" applyNumberFormat="1" applyFont="1" applyFill="1" applyAlignment="1">
      <alignment/>
    </xf>
    <xf numFmtId="0" fontId="7" fillId="34" borderId="13" xfId="0" applyFont="1" applyFill="1" applyBorder="1" applyAlignment="1">
      <alignment/>
    </xf>
    <xf numFmtId="166" fontId="7" fillId="34" borderId="16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textRotation="90" wrapText="1"/>
    </xf>
    <xf numFmtId="0" fontId="10" fillId="34" borderId="17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textRotation="90"/>
    </xf>
    <xf numFmtId="0" fontId="10" fillId="34" borderId="16" xfId="0" applyFont="1" applyFill="1" applyBorder="1" applyAlignment="1">
      <alignment horizontal="center" vertical="center" textRotation="90"/>
    </xf>
    <xf numFmtId="3" fontId="5" fillId="33" borderId="13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right" vertical="center"/>
    </xf>
    <xf numFmtId="3" fontId="7" fillId="36" borderId="13" xfId="0" applyNumberFormat="1" applyFont="1" applyFill="1" applyBorder="1" applyAlignment="1">
      <alignment horizontal="right" vertical="center"/>
    </xf>
    <xf numFmtId="173" fontId="7" fillId="36" borderId="13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166" fontId="7" fillId="36" borderId="13" xfId="0" applyNumberFormat="1" applyFont="1" applyFill="1" applyBorder="1" applyAlignment="1">
      <alignment horizontal="right" vertical="center"/>
    </xf>
    <xf numFmtId="3" fontId="7" fillId="36" borderId="21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/>
    </xf>
    <xf numFmtId="166" fontId="7" fillId="34" borderId="13" xfId="0" applyNumberFormat="1" applyFont="1" applyFill="1" applyBorder="1" applyAlignment="1">
      <alignment/>
    </xf>
    <xf numFmtId="0" fontId="8" fillId="37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5" fillId="0" borderId="16" xfId="0" applyFont="1" applyFill="1" applyBorder="1" applyAlignment="1">
      <alignment/>
    </xf>
    <xf numFmtId="0" fontId="55" fillId="34" borderId="13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7" fillId="34" borderId="16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14" fontId="5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" fillId="34" borderId="13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3" fontId="5" fillId="34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5" fillId="38" borderId="13" xfId="0" applyNumberFormat="1" applyFont="1" applyFill="1" applyBorder="1" applyAlignment="1">
      <alignment horizontal="center"/>
    </xf>
    <xf numFmtId="3" fontId="5" fillId="38" borderId="13" xfId="0" applyNumberFormat="1" applyFont="1" applyFill="1" applyBorder="1" applyAlignment="1" quotePrefix="1">
      <alignment horizontal="center"/>
    </xf>
    <xf numFmtId="0" fontId="5" fillId="37" borderId="13" xfId="0" applyFont="1" applyFill="1" applyBorder="1" applyAlignment="1">
      <alignment/>
    </xf>
    <xf numFmtId="3" fontId="5" fillId="37" borderId="13" xfId="0" applyNumberFormat="1" applyFont="1" applyFill="1" applyBorder="1" applyAlignment="1" quotePrefix="1">
      <alignment horizontal="center"/>
    </xf>
    <xf numFmtId="166" fontId="5" fillId="37" borderId="13" xfId="0" applyNumberFormat="1" applyFont="1" applyFill="1" applyBorder="1" applyAlignment="1">
      <alignment horizontal="center"/>
    </xf>
    <xf numFmtId="3" fontId="5" fillId="37" borderId="13" xfId="0" applyNumberFormat="1" applyFont="1" applyFill="1" applyBorder="1" applyAlignment="1">
      <alignment horizontal="center"/>
    </xf>
    <xf numFmtId="166" fontId="5" fillId="37" borderId="14" xfId="0" applyNumberFormat="1" applyFont="1" applyFill="1" applyBorder="1" applyAlignment="1">
      <alignment horizontal="center"/>
    </xf>
    <xf numFmtId="1" fontId="5" fillId="37" borderId="14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0" fontId="0" fillId="0" borderId="0" xfId="0" applyFont="1" applyAlignment="1">
      <alignment/>
    </xf>
    <xf numFmtId="0" fontId="7" fillId="34" borderId="23" xfId="0" applyFont="1" applyFill="1" applyBorder="1" applyAlignment="1">
      <alignment horizontal="center" vertical="center" textRotation="90" wrapText="1"/>
    </xf>
    <xf numFmtId="0" fontId="7" fillId="34" borderId="12" xfId="0" applyFont="1" applyFill="1" applyBorder="1" applyAlignment="1">
      <alignment horizontal="center" vertical="center" textRotation="90" wrapText="1"/>
    </xf>
    <xf numFmtId="0" fontId="14" fillId="34" borderId="16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5" fillId="0" borderId="13" xfId="0" applyNumberFormat="1" applyFont="1" applyFill="1" applyBorder="1" applyAlignment="1" quotePrefix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textRotation="90" wrapText="1"/>
    </xf>
    <xf numFmtId="0" fontId="10" fillId="34" borderId="16" xfId="0" applyFont="1" applyFill="1" applyBorder="1" applyAlignment="1">
      <alignment horizontal="center" vertical="center" textRotation="90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textRotation="90" wrapText="1"/>
    </xf>
    <xf numFmtId="0" fontId="10" fillId="34" borderId="23" xfId="0" applyFont="1" applyFill="1" applyBorder="1" applyAlignment="1">
      <alignment horizontal="center" vertical="center" textRotation="90" wrapText="1"/>
    </xf>
    <xf numFmtId="0" fontId="11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8" fillId="39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34" borderId="23" xfId="0" applyFont="1" applyFill="1" applyBorder="1" applyAlignment="1">
      <alignment horizontal="center" vertical="center" textRotation="90" wrapText="1"/>
    </xf>
    <xf numFmtId="0" fontId="7" fillId="34" borderId="16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9" fillId="40" borderId="25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5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40" borderId="25" xfId="0" applyFont="1" applyFill="1" applyBorder="1" applyAlignment="1">
      <alignment/>
    </xf>
    <xf numFmtId="0" fontId="35" fillId="40" borderId="26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4" fillId="40" borderId="31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wrapText="1"/>
    </xf>
    <xf numFmtId="0" fontId="35" fillId="41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35" fillId="40" borderId="31" xfId="0" applyFont="1" applyFill="1" applyBorder="1" applyAlignment="1">
      <alignment horizontal="center" wrapText="1"/>
    </xf>
    <xf numFmtId="0" fontId="35" fillId="40" borderId="31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40" borderId="33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vertical="center"/>
    </xf>
    <xf numFmtId="0" fontId="0" fillId="34" borderId="3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/>
    </xf>
    <xf numFmtId="0" fontId="6" fillId="40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0" fontId="36" fillId="41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166" fontId="0" fillId="40" borderId="34" xfId="0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166" fontId="6" fillId="40" borderId="22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5" fillId="40" borderId="3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37" fillId="41" borderId="3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Border="1" applyAlignment="1">
      <alignment/>
    </xf>
    <xf numFmtId="166" fontId="0" fillId="40" borderId="38" xfId="0" applyNumberFormat="1" applyFont="1" applyFill="1" applyBorder="1" applyAlignment="1">
      <alignment/>
    </xf>
    <xf numFmtId="1" fontId="0" fillId="40" borderId="38" xfId="0" applyNumberFormat="1" applyFont="1" applyFill="1" applyBorder="1" applyAlignment="1">
      <alignment/>
    </xf>
    <xf numFmtId="0" fontId="5" fillId="34" borderId="38" xfId="0" applyFont="1" applyFill="1" applyBorder="1" applyAlignment="1">
      <alignment/>
    </xf>
    <xf numFmtId="166" fontId="8" fillId="40" borderId="19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5" fillId="40" borderId="39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37" fillId="41" borderId="39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166" fontId="0" fillId="40" borderId="39" xfId="0" applyNumberFormat="1" applyFont="1" applyFill="1" applyBorder="1" applyAlignment="1">
      <alignment/>
    </xf>
    <xf numFmtId="1" fontId="0" fillId="40" borderId="43" xfId="0" applyNumberFormat="1" applyFont="1" applyFill="1" applyBorder="1" applyAlignment="1">
      <alignment/>
    </xf>
    <xf numFmtId="166" fontId="8" fillId="40" borderId="20" xfId="0" applyNumberFormat="1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5" fillId="40" borderId="33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37" fillId="42" borderId="3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42" borderId="45" xfId="0" applyFont="1" applyFill="1" applyBorder="1" applyAlignment="1">
      <alignment/>
    </xf>
    <xf numFmtId="166" fontId="35" fillId="40" borderId="33" xfId="0" applyNumberFormat="1" applyFont="1" applyFill="1" applyBorder="1" applyAlignment="1">
      <alignment/>
    </xf>
    <xf numFmtId="1" fontId="35" fillId="40" borderId="33" xfId="0" applyNumberFormat="1" applyFont="1" applyFill="1" applyBorder="1" applyAlignment="1">
      <alignment/>
    </xf>
    <xf numFmtId="0" fontId="5" fillId="34" borderId="33" xfId="0" applyFont="1" applyFill="1" applyBorder="1" applyAlignment="1">
      <alignment/>
    </xf>
    <xf numFmtId="166" fontId="8" fillId="40" borderId="33" xfId="0" applyNumberFormat="1" applyFont="1" applyFill="1" applyBorder="1" applyAlignment="1">
      <alignment/>
    </xf>
    <xf numFmtId="0" fontId="5" fillId="34" borderId="44" xfId="0" applyFont="1" applyFill="1" applyBorder="1" applyAlignment="1">
      <alignment/>
    </xf>
    <xf numFmtId="0" fontId="5" fillId="34" borderId="46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5" fillId="40" borderId="34" xfId="0" applyFont="1" applyFill="1" applyBorder="1" applyAlignment="1">
      <alignment horizontal="center"/>
    </xf>
    <xf numFmtId="0" fontId="37" fillId="41" borderId="34" xfId="0" applyFont="1" applyFill="1" applyBorder="1" applyAlignment="1">
      <alignment/>
    </xf>
    <xf numFmtId="1" fontId="0" fillId="40" borderId="34" xfId="0" applyNumberFormat="1" applyFont="1" applyFill="1" applyBorder="1" applyAlignment="1">
      <alignment/>
    </xf>
    <xf numFmtId="0" fontId="5" fillId="34" borderId="34" xfId="0" applyFont="1" applyFill="1" applyBorder="1" applyAlignment="1">
      <alignment/>
    </xf>
    <xf numFmtId="166" fontId="8" fillId="40" borderId="34" xfId="0" applyNumberFormat="1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1" fontId="0" fillId="40" borderId="39" xfId="0" applyNumberFormat="1" applyFont="1" applyFill="1" applyBorder="1" applyAlignment="1">
      <alignment/>
    </xf>
    <xf numFmtId="166" fontId="8" fillId="40" borderId="39" xfId="0" applyNumberFormat="1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5" fillId="34" borderId="42" xfId="0" applyFont="1" applyFill="1" applyBorder="1" applyAlignment="1">
      <alignment/>
    </xf>
    <xf numFmtId="0" fontId="35" fillId="42" borderId="4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9" fillId="40" borderId="12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vertical="center"/>
    </xf>
    <xf numFmtId="0" fontId="6" fillId="4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5" fillId="40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3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view="pageBreakPreview" zoomScale="80" zoomScaleNormal="8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14"/>
    </sheetView>
  </sheetViews>
  <sheetFormatPr defaultColWidth="27.625" defaultRowHeight="12.75"/>
  <cols>
    <col min="1" max="1" width="28.75390625" style="41" customWidth="1"/>
    <col min="2" max="2" width="9.25390625" style="41" bestFit="1" customWidth="1"/>
    <col min="3" max="3" width="7.375" style="41" customWidth="1"/>
    <col min="4" max="4" width="8.75390625" style="41" customWidth="1"/>
    <col min="5" max="5" width="9.25390625" style="41" customWidth="1"/>
    <col min="6" max="6" width="8.75390625" style="41" customWidth="1"/>
    <col min="7" max="7" width="9.00390625" style="41" customWidth="1"/>
    <col min="8" max="8" width="9.25390625" style="41" bestFit="1" customWidth="1"/>
    <col min="9" max="9" width="9.00390625" style="41" customWidth="1"/>
    <col min="10" max="10" width="8.125" style="41" customWidth="1"/>
    <col min="11" max="11" width="8.00390625" style="41" customWidth="1"/>
    <col min="12" max="12" width="9.125" style="41" customWidth="1"/>
    <col min="13" max="13" width="8.625" style="41" customWidth="1"/>
    <col min="14" max="15" width="9.875" style="41" customWidth="1"/>
    <col min="16" max="16" width="7.625" style="41" customWidth="1"/>
    <col min="17" max="17" width="10.375" style="41" customWidth="1"/>
    <col min="18" max="18" width="8.75390625" style="41" customWidth="1"/>
    <col min="19" max="19" width="9.375" style="41" customWidth="1"/>
    <col min="20" max="20" width="7.875" style="41" customWidth="1"/>
    <col min="21" max="21" width="7.125" style="41" customWidth="1"/>
    <col min="22" max="22" width="7.875" style="41" customWidth="1"/>
    <col min="23" max="23" width="8.625" style="41" customWidth="1"/>
    <col min="24" max="24" width="7.875" style="41" customWidth="1"/>
    <col min="25" max="25" width="8.625" style="41" customWidth="1"/>
    <col min="26" max="26" width="9.625" style="41" customWidth="1"/>
    <col min="27" max="27" width="6.875" style="41" customWidth="1"/>
    <col min="28" max="28" width="7.25390625" style="41" customWidth="1"/>
    <col min="29" max="29" width="7.375" style="41" customWidth="1"/>
    <col min="30" max="30" width="7.625" style="41" customWidth="1"/>
    <col min="31" max="31" width="8.125" style="41" customWidth="1"/>
    <col min="32" max="32" width="8.375" style="41" customWidth="1"/>
    <col min="33" max="33" width="6.75390625" style="41" customWidth="1"/>
    <col min="34" max="34" width="8.625" style="41" customWidth="1"/>
    <col min="35" max="35" width="7.875" style="41" customWidth="1"/>
    <col min="36" max="36" width="5.875" style="41" customWidth="1"/>
    <col min="37" max="37" width="5.75390625" style="41" customWidth="1"/>
    <col min="38" max="38" width="8.125" style="41" customWidth="1"/>
    <col min="39" max="16384" width="27.625" style="41" customWidth="1"/>
  </cols>
  <sheetData>
    <row r="1" spans="1:38" s="60" customFormat="1" ht="15.75">
      <c r="A1" s="129" t="s">
        <v>21</v>
      </c>
      <c r="B1" s="129"/>
      <c r="C1" s="129"/>
      <c r="D1" s="129"/>
      <c r="E1" s="129"/>
      <c r="F1" s="129"/>
      <c r="G1" s="129"/>
      <c r="H1" s="129"/>
      <c r="I1" s="129"/>
      <c r="J1" s="129"/>
      <c r="K1" s="58"/>
      <c r="L1" s="58"/>
      <c r="M1" s="59"/>
      <c r="N1" s="140">
        <v>42174</v>
      </c>
      <c r="O1" s="140"/>
      <c r="P1" s="140"/>
      <c r="Q1" s="72"/>
      <c r="R1" s="72"/>
      <c r="S1" s="72"/>
      <c r="T1" s="72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ht="15.75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  <c r="N2" s="40"/>
      <c r="O2" s="4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2.75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s="62" customFormat="1" ht="20.25" customHeight="1">
      <c r="A4" s="152" t="s">
        <v>22</v>
      </c>
      <c r="B4" s="155" t="s">
        <v>23</v>
      </c>
      <c r="C4" s="155" t="s">
        <v>24</v>
      </c>
      <c r="D4" s="123"/>
      <c r="E4" s="142" t="s">
        <v>25</v>
      </c>
      <c r="F4" s="132"/>
      <c r="G4" s="132"/>
      <c r="H4" s="132"/>
      <c r="I4" s="132"/>
      <c r="J4" s="132"/>
      <c r="K4" s="132"/>
      <c r="L4" s="132"/>
      <c r="M4" s="158" t="s">
        <v>26</v>
      </c>
      <c r="N4" s="159"/>
      <c r="O4" s="159"/>
      <c r="P4" s="159"/>
      <c r="Q4" s="159"/>
      <c r="R4" s="159"/>
      <c r="S4" s="160"/>
      <c r="T4" s="77"/>
      <c r="U4" s="136" t="s">
        <v>27</v>
      </c>
      <c r="V4" s="136"/>
      <c r="W4" s="136"/>
      <c r="X4" s="136"/>
      <c r="Y4" s="136"/>
      <c r="Z4" s="136"/>
      <c r="AA4" s="136"/>
      <c r="AB4" s="137"/>
      <c r="AC4" s="151" t="s">
        <v>67</v>
      </c>
      <c r="AD4" s="136"/>
      <c r="AE4" s="136"/>
      <c r="AF4" s="136"/>
      <c r="AG4" s="137"/>
      <c r="AH4" s="147" t="s">
        <v>28</v>
      </c>
      <c r="AI4" s="147"/>
      <c r="AJ4" s="147"/>
      <c r="AK4" s="148" t="s">
        <v>29</v>
      </c>
      <c r="AL4" s="143" t="s">
        <v>30</v>
      </c>
    </row>
    <row r="5" spans="1:38" s="62" customFormat="1" ht="39.75" customHeight="1">
      <c r="A5" s="153"/>
      <c r="B5" s="156"/>
      <c r="C5" s="156"/>
      <c r="D5" s="122"/>
      <c r="E5" s="131" t="s">
        <v>31</v>
      </c>
      <c r="F5" s="131"/>
      <c r="G5" s="131"/>
      <c r="H5" s="131"/>
      <c r="I5" s="131"/>
      <c r="J5" s="131" t="s">
        <v>32</v>
      </c>
      <c r="K5" s="131"/>
      <c r="L5" s="131"/>
      <c r="M5" s="130" t="s">
        <v>33</v>
      </c>
      <c r="N5" s="139" t="s">
        <v>34</v>
      </c>
      <c r="O5" s="138" t="s">
        <v>52</v>
      </c>
      <c r="P5" s="141" t="s">
        <v>35</v>
      </c>
      <c r="Q5" s="134" t="s">
        <v>57</v>
      </c>
      <c r="R5" s="80"/>
      <c r="S5" s="134" t="s">
        <v>56</v>
      </c>
      <c r="T5" s="78"/>
      <c r="U5" s="132" t="s">
        <v>31</v>
      </c>
      <c r="V5" s="132"/>
      <c r="W5" s="132"/>
      <c r="X5" s="132"/>
      <c r="Y5" s="133"/>
      <c r="Z5" s="131" t="s">
        <v>54</v>
      </c>
      <c r="AA5" s="131"/>
      <c r="AB5" s="131"/>
      <c r="AC5" s="142" t="s">
        <v>31</v>
      </c>
      <c r="AD5" s="133"/>
      <c r="AE5" s="131" t="s">
        <v>55</v>
      </c>
      <c r="AF5" s="131"/>
      <c r="AG5" s="131"/>
      <c r="AH5" s="131" t="s">
        <v>33</v>
      </c>
      <c r="AI5" s="145" t="s">
        <v>34</v>
      </c>
      <c r="AJ5" s="131" t="s">
        <v>35</v>
      </c>
      <c r="AK5" s="149"/>
      <c r="AL5" s="144"/>
    </row>
    <row r="6" spans="1:38" s="62" customFormat="1" ht="97.5">
      <c r="A6" s="154"/>
      <c r="B6" s="157"/>
      <c r="C6" s="157"/>
      <c r="D6" s="124" t="s">
        <v>73</v>
      </c>
      <c r="E6" s="53" t="s">
        <v>33</v>
      </c>
      <c r="F6" s="54" t="s">
        <v>34</v>
      </c>
      <c r="G6" s="52" t="s">
        <v>51</v>
      </c>
      <c r="H6" s="51" t="s">
        <v>36</v>
      </c>
      <c r="I6" s="51" t="s">
        <v>53</v>
      </c>
      <c r="J6" s="55" t="s">
        <v>33</v>
      </c>
      <c r="K6" s="56" t="s">
        <v>34</v>
      </c>
      <c r="L6" s="50" t="s">
        <v>35</v>
      </c>
      <c r="M6" s="131"/>
      <c r="N6" s="146"/>
      <c r="O6" s="139"/>
      <c r="P6" s="142"/>
      <c r="Q6" s="135"/>
      <c r="R6" s="81" t="s">
        <v>61</v>
      </c>
      <c r="S6" s="135"/>
      <c r="T6" s="79" t="s">
        <v>62</v>
      </c>
      <c r="U6" s="57" t="s">
        <v>33</v>
      </c>
      <c r="V6" s="54" t="s">
        <v>34</v>
      </c>
      <c r="W6" s="54" t="s">
        <v>52</v>
      </c>
      <c r="X6" s="54" t="s">
        <v>36</v>
      </c>
      <c r="Y6" s="54" t="s">
        <v>53</v>
      </c>
      <c r="Z6" s="53" t="s">
        <v>33</v>
      </c>
      <c r="AA6" s="53" t="s">
        <v>34</v>
      </c>
      <c r="AB6" s="57" t="s">
        <v>35</v>
      </c>
      <c r="AC6" s="53" t="s">
        <v>33</v>
      </c>
      <c r="AD6" s="54" t="s">
        <v>34</v>
      </c>
      <c r="AE6" s="53" t="s">
        <v>33</v>
      </c>
      <c r="AF6" s="53" t="s">
        <v>34</v>
      </c>
      <c r="AG6" s="50" t="s">
        <v>35</v>
      </c>
      <c r="AH6" s="131"/>
      <c r="AI6" s="145"/>
      <c r="AJ6" s="131"/>
      <c r="AK6" s="150"/>
      <c r="AL6" s="135"/>
    </row>
    <row r="7" spans="1:38" s="121" customFormat="1" ht="36.75" customHeight="1">
      <c r="A7" s="125" t="s">
        <v>58</v>
      </c>
      <c r="B7" s="48">
        <v>125</v>
      </c>
      <c r="C7" s="84"/>
      <c r="D7" s="84" t="s">
        <v>74</v>
      </c>
      <c r="E7" s="85">
        <v>11451</v>
      </c>
      <c r="F7" s="85">
        <v>174</v>
      </c>
      <c r="G7" s="85"/>
      <c r="H7" s="85"/>
      <c r="I7" s="85"/>
      <c r="J7" s="85">
        <f>E7*0.75</f>
        <v>8588.25</v>
      </c>
      <c r="K7" s="85">
        <f aca="true" t="shared" si="0" ref="K7:K20">F7/100*75</f>
        <v>130.5</v>
      </c>
      <c r="L7" s="86">
        <f>K7/J7*100</f>
        <v>1.5195179460309143</v>
      </c>
      <c r="M7" s="29">
        <v>1829</v>
      </c>
      <c r="N7" s="48">
        <v>45</v>
      </c>
      <c r="O7" s="48"/>
      <c r="P7" s="30">
        <f>N7*100/M7</f>
        <v>2.4603608529250955</v>
      </c>
      <c r="Q7" s="76"/>
      <c r="R7" s="76">
        <f aca="true" t="shared" si="1" ref="R7:R17">Q7/N7*100</f>
        <v>0</v>
      </c>
      <c r="S7" s="76"/>
      <c r="T7" s="76">
        <f aca="true" t="shared" si="2" ref="T7:T17">S7/N7*100</f>
        <v>0</v>
      </c>
      <c r="U7" s="29">
        <v>2134</v>
      </c>
      <c r="V7" s="48"/>
      <c r="W7" s="48"/>
      <c r="X7" s="48"/>
      <c r="Y7" s="48"/>
      <c r="Z7" s="29">
        <f>U7*0.6</f>
        <v>1280.3999999999999</v>
      </c>
      <c r="AA7" s="29">
        <f aca="true" t="shared" si="3" ref="AA7:AA12">V7*0.6</f>
        <v>0</v>
      </c>
      <c r="AB7" s="30">
        <f>AA7/Z7*100</f>
        <v>0</v>
      </c>
      <c r="AC7" s="29"/>
      <c r="AD7" s="48"/>
      <c r="AE7" s="29"/>
      <c r="AF7" s="87"/>
      <c r="AG7" s="30"/>
      <c r="AH7" s="31">
        <v>7078</v>
      </c>
      <c r="AI7" s="48">
        <v>60</v>
      </c>
      <c r="AJ7" s="32">
        <f>AI7/AH7*100</f>
        <v>0.8476970895733259</v>
      </c>
      <c r="AK7" s="29">
        <v>0</v>
      </c>
      <c r="AL7" s="48">
        <v>25</v>
      </c>
    </row>
    <row r="8" spans="1:38" s="121" customFormat="1" ht="31.5">
      <c r="A8" s="88" t="s">
        <v>37</v>
      </c>
      <c r="B8" s="48"/>
      <c r="C8" s="84"/>
      <c r="D8" s="84"/>
      <c r="E8" s="85">
        <v>10073</v>
      </c>
      <c r="F8" s="85"/>
      <c r="G8" s="85"/>
      <c r="H8" s="85"/>
      <c r="I8" s="85"/>
      <c r="J8" s="85">
        <f aca="true" t="shared" si="4" ref="J8:J20">E8*0.75</f>
        <v>7554.75</v>
      </c>
      <c r="K8" s="85">
        <f t="shared" si="0"/>
        <v>0</v>
      </c>
      <c r="L8" s="86">
        <f aca="true" t="shared" si="5" ref="L8:L20">K8/J8*100</f>
        <v>0</v>
      </c>
      <c r="M8" s="29">
        <v>1700</v>
      </c>
      <c r="N8" s="48"/>
      <c r="O8" s="48"/>
      <c r="P8" s="30">
        <f aca="true" t="shared" si="6" ref="P8:P20">N8*100/M8</f>
        <v>0</v>
      </c>
      <c r="Q8" s="73"/>
      <c r="R8" s="76" t="e">
        <f>Q8/N8*100</f>
        <v>#DIV/0!</v>
      </c>
      <c r="S8" s="73"/>
      <c r="T8" s="76" t="e">
        <f t="shared" si="2"/>
        <v>#DIV/0!</v>
      </c>
      <c r="U8" s="85">
        <v>1240</v>
      </c>
      <c r="V8" s="85"/>
      <c r="W8" s="85"/>
      <c r="X8" s="85"/>
      <c r="Y8" s="85"/>
      <c r="Z8" s="29">
        <v>620</v>
      </c>
      <c r="AA8" s="85">
        <f t="shared" si="3"/>
        <v>0</v>
      </c>
      <c r="AB8" s="89">
        <f>AA8/Z8*100</f>
        <v>0</v>
      </c>
      <c r="AC8" s="29">
        <v>1000</v>
      </c>
      <c r="AD8" s="48"/>
      <c r="AE8" s="90">
        <v>500</v>
      </c>
      <c r="AF8" s="90"/>
      <c r="AG8" s="89">
        <f>AF8/AE8*100</f>
        <v>0</v>
      </c>
      <c r="AH8" s="31">
        <v>6660</v>
      </c>
      <c r="AI8" s="48">
        <v>40</v>
      </c>
      <c r="AJ8" s="32">
        <f aca="true" t="shared" si="7" ref="AJ8:AJ20">AI8/AH8*100</f>
        <v>0.6006006006006006</v>
      </c>
      <c r="AK8" s="29">
        <v>0</v>
      </c>
      <c r="AL8" s="48"/>
    </row>
    <row r="9" spans="1:38" s="121" customFormat="1" ht="33" customHeight="1">
      <c r="A9" s="88" t="s">
        <v>59</v>
      </c>
      <c r="B9" s="48">
        <v>707</v>
      </c>
      <c r="C9" s="84">
        <v>40</v>
      </c>
      <c r="D9" s="84" t="s">
        <v>74</v>
      </c>
      <c r="E9" s="85">
        <v>8500</v>
      </c>
      <c r="F9" s="85">
        <v>3636</v>
      </c>
      <c r="G9" s="85">
        <v>644</v>
      </c>
      <c r="H9" s="85">
        <v>3636</v>
      </c>
      <c r="I9" s="85"/>
      <c r="J9" s="85">
        <f t="shared" si="4"/>
        <v>6375</v>
      </c>
      <c r="K9" s="85">
        <f t="shared" si="0"/>
        <v>2727</v>
      </c>
      <c r="L9" s="86">
        <f t="shared" si="5"/>
        <v>42.77647058823529</v>
      </c>
      <c r="M9" s="29">
        <v>2067</v>
      </c>
      <c r="N9" s="48">
        <v>30</v>
      </c>
      <c r="O9" s="48"/>
      <c r="P9" s="30">
        <f t="shared" si="6"/>
        <v>1.4513788098693758</v>
      </c>
      <c r="Q9" s="73"/>
      <c r="R9" s="76">
        <f t="shared" si="1"/>
        <v>0</v>
      </c>
      <c r="S9" s="73"/>
      <c r="T9" s="76">
        <f t="shared" si="2"/>
        <v>0</v>
      </c>
      <c r="U9" s="85">
        <v>15074</v>
      </c>
      <c r="V9" s="85"/>
      <c r="W9" s="85"/>
      <c r="X9" s="85"/>
      <c r="Y9" s="85"/>
      <c r="Z9" s="29">
        <f>U9*0.5</f>
        <v>7537</v>
      </c>
      <c r="AA9" s="85">
        <f>V9*0.6</f>
        <v>0</v>
      </c>
      <c r="AB9" s="89">
        <f>AA9/Z9*100</f>
        <v>0</v>
      </c>
      <c r="AC9" s="29"/>
      <c r="AD9" s="48"/>
      <c r="AE9" s="29"/>
      <c r="AF9" s="87"/>
      <c r="AG9" s="30"/>
      <c r="AH9" s="31">
        <v>1500</v>
      </c>
      <c r="AI9" s="48">
        <v>65</v>
      </c>
      <c r="AJ9" s="32">
        <f t="shared" si="7"/>
        <v>4.333333333333334</v>
      </c>
      <c r="AK9" s="29">
        <v>0</v>
      </c>
      <c r="AL9" s="48"/>
    </row>
    <row r="10" spans="1:38" s="121" customFormat="1" ht="31.5">
      <c r="A10" s="88" t="s">
        <v>38</v>
      </c>
      <c r="B10" s="48">
        <v>35</v>
      </c>
      <c r="C10" s="84">
        <v>35</v>
      </c>
      <c r="D10" s="84" t="s">
        <v>75</v>
      </c>
      <c r="E10" s="85">
        <v>6967</v>
      </c>
      <c r="F10" s="85"/>
      <c r="G10" s="85"/>
      <c r="H10" s="85"/>
      <c r="I10" s="85"/>
      <c r="J10" s="85">
        <f t="shared" si="4"/>
        <v>5225.25</v>
      </c>
      <c r="K10" s="85">
        <f t="shared" si="0"/>
        <v>0</v>
      </c>
      <c r="L10" s="86">
        <f t="shared" si="5"/>
        <v>0</v>
      </c>
      <c r="M10" s="29">
        <v>1054</v>
      </c>
      <c r="N10" s="48">
        <v>2</v>
      </c>
      <c r="O10" s="48"/>
      <c r="P10" s="30">
        <f t="shared" si="6"/>
        <v>0.18975332068311196</v>
      </c>
      <c r="Q10" s="73"/>
      <c r="R10" s="76">
        <f t="shared" si="1"/>
        <v>0</v>
      </c>
      <c r="S10" s="73"/>
      <c r="T10" s="76">
        <f t="shared" si="2"/>
        <v>0</v>
      </c>
      <c r="U10" s="29">
        <v>1740</v>
      </c>
      <c r="V10" s="48"/>
      <c r="W10" s="48"/>
      <c r="X10" s="48"/>
      <c r="Y10" s="48"/>
      <c r="Z10" s="29">
        <f>U10*0.5</f>
        <v>870</v>
      </c>
      <c r="AA10" s="29">
        <f t="shared" si="3"/>
        <v>0</v>
      </c>
      <c r="AB10" s="30">
        <f>AA10/Z10*100</f>
        <v>0</v>
      </c>
      <c r="AC10" s="29"/>
      <c r="AD10" s="48"/>
      <c r="AE10" s="87"/>
      <c r="AF10" s="87">
        <f aca="true" t="shared" si="8" ref="AF10:AF19">AD10*0.6</f>
        <v>0</v>
      </c>
      <c r="AG10" s="30" t="e">
        <f>AF10/AE10*100</f>
        <v>#DIV/0!</v>
      </c>
      <c r="AH10" s="31">
        <v>4193</v>
      </c>
      <c r="AI10" s="48">
        <v>25</v>
      </c>
      <c r="AJ10" s="32">
        <f t="shared" si="7"/>
        <v>0.5962318149296446</v>
      </c>
      <c r="AK10" s="29">
        <v>0</v>
      </c>
      <c r="AL10" s="48">
        <v>12</v>
      </c>
    </row>
    <row r="11" spans="1:38" s="121" customFormat="1" ht="31.5">
      <c r="A11" s="88" t="s">
        <v>39</v>
      </c>
      <c r="B11" s="48">
        <v>20</v>
      </c>
      <c r="C11" s="84"/>
      <c r="D11" s="84" t="s">
        <v>76</v>
      </c>
      <c r="E11" s="85">
        <v>4635</v>
      </c>
      <c r="F11" s="85">
        <v>324</v>
      </c>
      <c r="G11" s="85"/>
      <c r="H11" s="85"/>
      <c r="I11" s="85"/>
      <c r="J11" s="85">
        <f t="shared" si="4"/>
        <v>3476.25</v>
      </c>
      <c r="K11" s="85">
        <f t="shared" si="0"/>
        <v>243.00000000000003</v>
      </c>
      <c r="L11" s="86">
        <f t="shared" si="5"/>
        <v>6.990291262135923</v>
      </c>
      <c r="M11" s="29">
        <v>1077</v>
      </c>
      <c r="N11" s="48"/>
      <c r="O11" s="48"/>
      <c r="P11" s="30">
        <f t="shared" si="6"/>
        <v>0</v>
      </c>
      <c r="Q11" s="73"/>
      <c r="R11" s="76" t="e">
        <f t="shared" si="1"/>
        <v>#DIV/0!</v>
      </c>
      <c r="S11" s="73"/>
      <c r="T11" s="76" t="e">
        <f t="shared" si="2"/>
        <v>#DIV/0!</v>
      </c>
      <c r="U11" s="29"/>
      <c r="V11" s="48"/>
      <c r="W11" s="48"/>
      <c r="X11" s="48"/>
      <c r="Y11" s="48"/>
      <c r="Z11" s="29">
        <f aca="true" t="shared" si="9" ref="Z11:Z19">U11*0.6</f>
        <v>0</v>
      </c>
      <c r="AA11" s="29">
        <f t="shared" si="3"/>
        <v>0</v>
      </c>
      <c r="AB11" s="30" t="e">
        <f>AA11/Z11*100</f>
        <v>#DIV/0!</v>
      </c>
      <c r="AC11" s="29">
        <v>0</v>
      </c>
      <c r="AD11" s="48"/>
      <c r="AE11" s="87"/>
      <c r="AF11" s="87"/>
      <c r="AG11" s="30"/>
      <c r="AH11" s="31">
        <v>2938</v>
      </c>
      <c r="AI11" s="48">
        <v>33</v>
      </c>
      <c r="AJ11" s="32">
        <f t="shared" si="7"/>
        <v>1.123213070115725</v>
      </c>
      <c r="AK11" s="29">
        <v>0</v>
      </c>
      <c r="AL11" s="48"/>
    </row>
    <row r="12" spans="1:38" s="126" customFormat="1" ht="31.5" customHeight="1">
      <c r="A12" s="88" t="s">
        <v>40</v>
      </c>
      <c r="B12" s="48">
        <v>130</v>
      </c>
      <c r="C12" s="84"/>
      <c r="D12" s="84" t="s">
        <v>77</v>
      </c>
      <c r="E12" s="85"/>
      <c r="F12" s="85"/>
      <c r="G12" s="85"/>
      <c r="H12" s="85"/>
      <c r="I12" s="85"/>
      <c r="J12" s="85">
        <f t="shared" si="4"/>
        <v>0</v>
      </c>
      <c r="K12" s="85">
        <f t="shared" si="0"/>
        <v>0</v>
      </c>
      <c r="L12" s="86" t="e">
        <f t="shared" si="5"/>
        <v>#DIV/0!</v>
      </c>
      <c r="M12" s="29">
        <v>550</v>
      </c>
      <c r="N12" s="48"/>
      <c r="O12" s="48"/>
      <c r="P12" s="30">
        <f t="shared" si="6"/>
        <v>0</v>
      </c>
      <c r="Q12" s="48"/>
      <c r="R12" s="76" t="e">
        <f t="shared" si="1"/>
        <v>#DIV/0!</v>
      </c>
      <c r="S12" s="48"/>
      <c r="T12" s="76" t="e">
        <f t="shared" si="2"/>
        <v>#DIV/0!</v>
      </c>
      <c r="U12" s="85">
        <v>3930</v>
      </c>
      <c r="V12" s="85">
        <v>230</v>
      </c>
      <c r="W12" s="85"/>
      <c r="X12" s="85"/>
      <c r="Y12" s="85"/>
      <c r="Z12" s="29">
        <f t="shared" si="9"/>
        <v>2358</v>
      </c>
      <c r="AA12" s="85">
        <f t="shared" si="3"/>
        <v>138</v>
      </c>
      <c r="AB12" s="89"/>
      <c r="AC12" s="29">
        <v>0</v>
      </c>
      <c r="AD12" s="48"/>
      <c r="AE12" s="87">
        <v>0</v>
      </c>
      <c r="AF12" s="90">
        <f>AD12*0.6</f>
        <v>0</v>
      </c>
      <c r="AG12" s="30"/>
      <c r="AH12" s="31">
        <v>2803</v>
      </c>
      <c r="AI12" s="48">
        <v>145</v>
      </c>
      <c r="AJ12" s="32">
        <f t="shared" si="7"/>
        <v>5.173028897609703</v>
      </c>
      <c r="AK12" s="29">
        <v>0</v>
      </c>
      <c r="AL12" s="48">
        <v>35</v>
      </c>
    </row>
    <row r="13" spans="1:38" s="121" customFormat="1" ht="31.5">
      <c r="A13" s="88" t="s">
        <v>41</v>
      </c>
      <c r="B13" s="48"/>
      <c r="C13" s="84"/>
      <c r="D13" s="84"/>
      <c r="E13" s="29"/>
      <c r="F13" s="48"/>
      <c r="G13" s="48"/>
      <c r="H13" s="48"/>
      <c r="I13" s="48"/>
      <c r="J13" s="29">
        <f t="shared" si="4"/>
        <v>0</v>
      </c>
      <c r="K13" s="85">
        <f t="shared" si="0"/>
        <v>0</v>
      </c>
      <c r="L13" s="32" t="e">
        <f t="shared" si="5"/>
        <v>#DIV/0!</v>
      </c>
      <c r="M13" s="29">
        <v>545</v>
      </c>
      <c r="N13" s="48"/>
      <c r="O13" s="48"/>
      <c r="P13" s="30">
        <f t="shared" si="6"/>
        <v>0</v>
      </c>
      <c r="Q13" s="73"/>
      <c r="R13" s="76" t="e">
        <f t="shared" si="1"/>
        <v>#DIV/0!</v>
      </c>
      <c r="S13" s="73"/>
      <c r="T13" s="76" t="e">
        <f t="shared" si="2"/>
        <v>#DIV/0!</v>
      </c>
      <c r="U13" s="29">
        <v>0</v>
      </c>
      <c r="V13" s="48"/>
      <c r="W13" s="48"/>
      <c r="X13" s="48"/>
      <c r="Y13" s="48"/>
      <c r="Z13" s="29">
        <f t="shared" si="9"/>
        <v>0</v>
      </c>
      <c r="AA13" s="29"/>
      <c r="AB13" s="30"/>
      <c r="AC13" s="29">
        <v>0</v>
      </c>
      <c r="AD13" s="48"/>
      <c r="AE13" s="87">
        <v>0</v>
      </c>
      <c r="AF13" s="87">
        <f t="shared" si="8"/>
        <v>0</v>
      </c>
      <c r="AG13" s="30"/>
      <c r="AH13" s="31">
        <v>1073</v>
      </c>
      <c r="AI13" s="48">
        <v>30</v>
      </c>
      <c r="AJ13" s="32">
        <f t="shared" si="7"/>
        <v>2.7958993476234855</v>
      </c>
      <c r="AK13" s="29">
        <v>0</v>
      </c>
      <c r="AL13" s="48"/>
    </row>
    <row r="14" spans="1:38" s="121" customFormat="1" ht="31.5">
      <c r="A14" s="91" t="s">
        <v>42</v>
      </c>
      <c r="B14" s="48"/>
      <c r="C14" s="84"/>
      <c r="D14" s="84"/>
      <c r="E14" s="85">
        <v>1604</v>
      </c>
      <c r="F14" s="85"/>
      <c r="G14" s="85"/>
      <c r="H14" s="85"/>
      <c r="I14" s="85"/>
      <c r="J14" s="85">
        <f t="shared" si="4"/>
        <v>1203</v>
      </c>
      <c r="K14" s="85">
        <f t="shared" si="0"/>
        <v>0</v>
      </c>
      <c r="L14" s="86">
        <f t="shared" si="5"/>
        <v>0</v>
      </c>
      <c r="M14" s="29">
        <v>255</v>
      </c>
      <c r="N14" s="85"/>
      <c r="O14" s="85"/>
      <c r="P14" s="89">
        <f t="shared" si="6"/>
        <v>0</v>
      </c>
      <c r="Q14" s="89"/>
      <c r="R14" s="76" t="e">
        <f t="shared" si="1"/>
        <v>#DIV/0!</v>
      </c>
      <c r="S14" s="89"/>
      <c r="T14" s="76" t="e">
        <f t="shared" si="2"/>
        <v>#DIV/0!</v>
      </c>
      <c r="U14" s="85"/>
      <c r="V14" s="85"/>
      <c r="W14" s="85"/>
      <c r="X14" s="85"/>
      <c r="Y14" s="85"/>
      <c r="Z14" s="29"/>
      <c r="AA14" s="85">
        <f>V14*0.6</f>
        <v>0</v>
      </c>
      <c r="AB14" s="89" t="e">
        <f>AA14/Z14*100</f>
        <v>#DIV/0!</v>
      </c>
      <c r="AC14" s="85">
        <v>295</v>
      </c>
      <c r="AD14" s="85"/>
      <c r="AE14" s="90">
        <f>AC14*0.6</f>
        <v>177</v>
      </c>
      <c r="AF14" s="90">
        <f>AD14*0.6</f>
        <v>0</v>
      </c>
      <c r="AG14" s="89">
        <f>AF14/AE14*100</f>
        <v>0</v>
      </c>
      <c r="AH14" s="31">
        <v>854</v>
      </c>
      <c r="AI14" s="48">
        <v>54</v>
      </c>
      <c r="AJ14" s="32">
        <f t="shared" si="7"/>
        <v>6.323185011709602</v>
      </c>
      <c r="AK14" s="29">
        <v>0</v>
      </c>
      <c r="AL14" s="48"/>
    </row>
    <row r="15" spans="1:38" ht="31.5">
      <c r="A15" s="88" t="s">
        <v>66</v>
      </c>
      <c r="B15" s="48"/>
      <c r="C15" s="84"/>
      <c r="D15" s="84"/>
      <c r="E15" s="29">
        <v>0</v>
      </c>
      <c r="F15" s="48"/>
      <c r="G15" s="48"/>
      <c r="H15" s="48"/>
      <c r="I15" s="48"/>
      <c r="J15" s="29">
        <f t="shared" si="4"/>
        <v>0</v>
      </c>
      <c r="K15" s="85">
        <f t="shared" si="0"/>
        <v>0</v>
      </c>
      <c r="L15" s="32"/>
      <c r="M15" s="29">
        <v>215</v>
      </c>
      <c r="N15" s="48"/>
      <c r="O15" s="48"/>
      <c r="P15" s="30">
        <f t="shared" si="6"/>
        <v>0</v>
      </c>
      <c r="Q15" s="73"/>
      <c r="R15" s="76" t="e">
        <f t="shared" si="1"/>
        <v>#DIV/0!</v>
      </c>
      <c r="S15" s="73"/>
      <c r="T15" s="76" t="e">
        <f t="shared" si="2"/>
        <v>#DIV/0!</v>
      </c>
      <c r="U15" s="29">
        <v>0</v>
      </c>
      <c r="V15" s="48"/>
      <c r="W15" s="48"/>
      <c r="X15" s="48"/>
      <c r="Y15" s="48"/>
      <c r="Z15" s="29">
        <f t="shared" si="9"/>
        <v>0</v>
      </c>
      <c r="AA15" s="29"/>
      <c r="AB15" s="30"/>
      <c r="AC15" s="29"/>
      <c r="AD15" s="48"/>
      <c r="AE15" s="87">
        <v>0</v>
      </c>
      <c r="AF15" s="87">
        <f t="shared" si="8"/>
        <v>0</v>
      </c>
      <c r="AG15" s="30"/>
      <c r="AH15" s="31">
        <v>251</v>
      </c>
      <c r="AI15" s="48">
        <v>0</v>
      </c>
      <c r="AJ15" s="32">
        <f t="shared" si="7"/>
        <v>0</v>
      </c>
      <c r="AK15" s="29">
        <v>0</v>
      </c>
      <c r="AL15" s="48"/>
    </row>
    <row r="16" spans="1:38" ht="33" customHeight="1">
      <c r="A16" s="91" t="s">
        <v>72</v>
      </c>
      <c r="B16" s="48"/>
      <c r="C16" s="84"/>
      <c r="D16" s="84"/>
      <c r="E16" s="29">
        <v>985</v>
      </c>
      <c r="F16" s="48"/>
      <c r="G16" s="48"/>
      <c r="H16" s="48"/>
      <c r="I16" s="48"/>
      <c r="J16" s="85">
        <f t="shared" si="4"/>
        <v>738.75</v>
      </c>
      <c r="K16" s="85">
        <f t="shared" si="0"/>
        <v>0</v>
      </c>
      <c r="L16" s="32"/>
      <c r="M16" s="29">
        <v>219</v>
      </c>
      <c r="N16" s="48"/>
      <c r="O16" s="48"/>
      <c r="P16" s="30">
        <f t="shared" si="6"/>
        <v>0</v>
      </c>
      <c r="Q16" s="73"/>
      <c r="R16" s="76" t="e">
        <f t="shared" si="1"/>
        <v>#DIV/0!</v>
      </c>
      <c r="S16" s="73"/>
      <c r="T16" s="76" t="e">
        <f t="shared" si="2"/>
        <v>#DIV/0!</v>
      </c>
      <c r="U16" s="29">
        <v>0</v>
      </c>
      <c r="V16" s="48"/>
      <c r="W16" s="48"/>
      <c r="X16" s="48"/>
      <c r="Y16" s="48"/>
      <c r="Z16" s="29">
        <f t="shared" si="9"/>
        <v>0</v>
      </c>
      <c r="AA16" s="29"/>
      <c r="AB16" s="30"/>
      <c r="AC16" s="29"/>
      <c r="AD16" s="48"/>
      <c r="AE16" s="87">
        <v>0</v>
      </c>
      <c r="AF16" s="87">
        <f t="shared" si="8"/>
        <v>0</v>
      </c>
      <c r="AG16" s="30"/>
      <c r="AH16" s="31">
        <v>415</v>
      </c>
      <c r="AI16" s="48"/>
      <c r="AJ16" s="32">
        <f t="shared" si="7"/>
        <v>0</v>
      </c>
      <c r="AK16" s="29">
        <v>0</v>
      </c>
      <c r="AL16" s="48"/>
    </row>
    <row r="17" spans="1:38" ht="31.5" customHeight="1">
      <c r="A17" s="88" t="s">
        <v>43</v>
      </c>
      <c r="B17" s="48"/>
      <c r="C17" s="84"/>
      <c r="D17" s="84"/>
      <c r="E17" s="29">
        <v>0</v>
      </c>
      <c r="F17" s="48"/>
      <c r="G17" s="48"/>
      <c r="H17" s="48"/>
      <c r="I17" s="48"/>
      <c r="J17" s="29">
        <f t="shared" si="4"/>
        <v>0</v>
      </c>
      <c r="K17" s="85">
        <f t="shared" si="0"/>
        <v>0</v>
      </c>
      <c r="L17" s="32"/>
      <c r="M17" s="29">
        <v>287</v>
      </c>
      <c r="N17" s="48"/>
      <c r="O17" s="48" t="s">
        <v>65</v>
      </c>
      <c r="P17" s="30">
        <f t="shared" si="6"/>
        <v>0</v>
      </c>
      <c r="Q17" s="73"/>
      <c r="R17" s="76" t="e">
        <f t="shared" si="1"/>
        <v>#DIV/0!</v>
      </c>
      <c r="S17" s="73"/>
      <c r="T17" s="76" t="e">
        <f t="shared" si="2"/>
        <v>#DIV/0!</v>
      </c>
      <c r="U17" s="29">
        <v>0</v>
      </c>
      <c r="V17" s="48"/>
      <c r="W17" s="48"/>
      <c r="X17" s="48"/>
      <c r="Y17" s="48"/>
      <c r="Z17" s="29">
        <f t="shared" si="9"/>
        <v>0</v>
      </c>
      <c r="AA17" s="29"/>
      <c r="AB17" s="30"/>
      <c r="AC17" s="29"/>
      <c r="AD17" s="48"/>
      <c r="AE17" s="87">
        <v>0</v>
      </c>
      <c r="AF17" s="87">
        <f t="shared" si="8"/>
        <v>0</v>
      </c>
      <c r="AG17" s="30"/>
      <c r="AH17" s="31">
        <v>338</v>
      </c>
      <c r="AI17" s="48"/>
      <c r="AJ17" s="32">
        <f t="shared" si="7"/>
        <v>0</v>
      </c>
      <c r="AK17" s="29">
        <v>0</v>
      </c>
      <c r="AL17" s="48"/>
    </row>
    <row r="18" spans="1:38" ht="31.5">
      <c r="A18" s="88" t="s">
        <v>44</v>
      </c>
      <c r="B18" s="48"/>
      <c r="C18" s="84"/>
      <c r="D18" s="84"/>
      <c r="E18" s="29">
        <v>0</v>
      </c>
      <c r="F18" s="48"/>
      <c r="G18" s="48"/>
      <c r="H18" s="48"/>
      <c r="I18" s="48"/>
      <c r="J18" s="29">
        <f t="shared" si="4"/>
        <v>0</v>
      </c>
      <c r="K18" s="85">
        <f t="shared" si="0"/>
        <v>0</v>
      </c>
      <c r="L18" s="32"/>
      <c r="M18" s="29">
        <v>0</v>
      </c>
      <c r="N18" s="48"/>
      <c r="O18" s="48"/>
      <c r="P18" s="30" t="e">
        <f t="shared" si="6"/>
        <v>#DIV/0!</v>
      </c>
      <c r="Q18" s="73"/>
      <c r="R18" s="73"/>
      <c r="S18" s="73"/>
      <c r="T18" s="73"/>
      <c r="U18" s="29">
        <v>0</v>
      </c>
      <c r="V18" s="48"/>
      <c r="W18" s="48"/>
      <c r="X18" s="48"/>
      <c r="Y18" s="48"/>
      <c r="Z18" s="29">
        <f t="shared" si="9"/>
        <v>0</v>
      </c>
      <c r="AA18" s="29"/>
      <c r="AB18" s="30"/>
      <c r="AC18" s="29"/>
      <c r="AD18" s="48"/>
      <c r="AE18" s="87">
        <v>0</v>
      </c>
      <c r="AF18" s="87">
        <f t="shared" si="8"/>
        <v>0</v>
      </c>
      <c r="AG18" s="30"/>
      <c r="AH18" s="31">
        <v>0</v>
      </c>
      <c r="AI18" s="48"/>
      <c r="AJ18" s="32" t="e">
        <f t="shared" si="7"/>
        <v>#DIV/0!</v>
      </c>
      <c r="AK18" s="29">
        <v>0</v>
      </c>
      <c r="AL18" s="48"/>
    </row>
    <row r="19" spans="1:38" ht="40.5" customHeight="1">
      <c r="A19" s="88" t="s">
        <v>45</v>
      </c>
      <c r="B19" s="48"/>
      <c r="C19" s="84"/>
      <c r="D19" s="84"/>
      <c r="E19" s="29">
        <v>0</v>
      </c>
      <c r="F19" s="48"/>
      <c r="G19" s="48"/>
      <c r="H19" s="48"/>
      <c r="I19" s="48"/>
      <c r="J19" s="29">
        <f t="shared" si="4"/>
        <v>0</v>
      </c>
      <c r="K19" s="85">
        <f t="shared" si="0"/>
        <v>0</v>
      </c>
      <c r="L19" s="32"/>
      <c r="M19" s="29">
        <v>0</v>
      </c>
      <c r="N19" s="48"/>
      <c r="O19" s="48"/>
      <c r="P19" s="30" t="e">
        <f t="shared" si="6"/>
        <v>#DIV/0!</v>
      </c>
      <c r="Q19" s="73"/>
      <c r="R19" s="73"/>
      <c r="S19" s="73"/>
      <c r="T19" s="73"/>
      <c r="U19" s="29"/>
      <c r="V19" s="48"/>
      <c r="W19" s="48"/>
      <c r="X19" s="48"/>
      <c r="Y19" s="48"/>
      <c r="Z19" s="29">
        <f t="shared" si="9"/>
        <v>0</v>
      </c>
      <c r="AA19" s="29"/>
      <c r="AB19" s="30"/>
      <c r="AC19" s="29"/>
      <c r="AD19" s="48"/>
      <c r="AE19" s="87">
        <v>0</v>
      </c>
      <c r="AF19" s="87">
        <f t="shared" si="8"/>
        <v>0</v>
      </c>
      <c r="AG19" s="30"/>
      <c r="AH19" s="31"/>
      <c r="AI19" s="48"/>
      <c r="AJ19" s="32"/>
      <c r="AK19" s="29">
        <v>300</v>
      </c>
      <c r="AL19" s="48"/>
    </row>
    <row r="20" spans="1:38" ht="30.75" customHeight="1">
      <c r="A20" s="33" t="s">
        <v>46</v>
      </c>
      <c r="B20" s="48"/>
      <c r="C20" s="48"/>
      <c r="D20" s="48"/>
      <c r="E20" s="29">
        <f>SUM(E7:E19)</f>
        <v>44215</v>
      </c>
      <c r="F20" s="48">
        <f>SUM(F7:F19)</f>
        <v>4134</v>
      </c>
      <c r="G20" s="48">
        <f>SUM(G7:G19)</f>
        <v>644</v>
      </c>
      <c r="H20" s="48">
        <f>SUM(H7:H19)</f>
        <v>3636</v>
      </c>
      <c r="I20" s="48">
        <f>SUM(I7:I19)</f>
        <v>0</v>
      </c>
      <c r="J20" s="29">
        <f t="shared" si="4"/>
        <v>33161.25</v>
      </c>
      <c r="K20" s="85">
        <f t="shared" si="0"/>
        <v>3100.5000000000005</v>
      </c>
      <c r="L20" s="32">
        <f t="shared" si="5"/>
        <v>9.349768178220062</v>
      </c>
      <c r="M20" s="29">
        <f>SUM(M7:M19)</f>
        <v>9798</v>
      </c>
      <c r="N20" s="48"/>
      <c r="O20" s="48"/>
      <c r="P20" s="30">
        <f t="shared" si="6"/>
        <v>0</v>
      </c>
      <c r="Q20" s="73"/>
      <c r="R20" s="76" t="e">
        <f>Q20/N20*100</f>
        <v>#DIV/0!</v>
      </c>
      <c r="S20" s="73"/>
      <c r="T20" s="76" t="e">
        <f>S20/N20*100</f>
        <v>#DIV/0!</v>
      </c>
      <c r="U20" s="29">
        <f>SUM(U7:U19)</f>
        <v>24118</v>
      </c>
      <c r="V20" s="48">
        <f>SUM(V7:V19)</f>
        <v>230</v>
      </c>
      <c r="W20" s="48">
        <f>SUM(W7:W19)</f>
        <v>0</v>
      </c>
      <c r="X20" s="48">
        <f>SUM(X9:X19)</f>
        <v>0</v>
      </c>
      <c r="Y20" s="48">
        <f>SUM(X20)</f>
        <v>0</v>
      </c>
      <c r="Z20" s="29">
        <f>SUM(Z7:Z19)</f>
        <v>12665.4</v>
      </c>
      <c r="AA20" s="29">
        <f>SUM(AA7:AA19)</f>
        <v>138</v>
      </c>
      <c r="AB20" s="30">
        <f>AA20/Z20*100</f>
        <v>1.0895826424747739</v>
      </c>
      <c r="AC20" s="29">
        <f>SUM(AC7:AC19)</f>
        <v>1295</v>
      </c>
      <c r="AD20" s="48">
        <f>SUM(AD7:AD19)</f>
        <v>0</v>
      </c>
      <c r="AE20" s="29">
        <f>SUM(AE7:AE19)</f>
        <v>677</v>
      </c>
      <c r="AF20" s="29">
        <f>SUM(AF7:AF19)</f>
        <v>0</v>
      </c>
      <c r="AG20" s="30">
        <f>AF20/AE20*100</f>
        <v>0</v>
      </c>
      <c r="AH20" s="31">
        <f>SUM(AH7:AH19)</f>
        <v>28103</v>
      </c>
      <c r="AI20" s="48"/>
      <c r="AJ20" s="32">
        <f t="shared" si="7"/>
        <v>0</v>
      </c>
      <c r="AK20" s="29">
        <f>SUM(AK7:AK19)</f>
        <v>300</v>
      </c>
      <c r="AL20" s="48"/>
    </row>
    <row r="21" spans="1:38" ht="12.75">
      <c r="A21" s="34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4"/>
      <c r="M21" s="35"/>
      <c r="N21" s="9"/>
      <c r="O21" s="9"/>
      <c r="P21" s="46"/>
      <c r="Q21" s="74"/>
      <c r="R21" s="74"/>
      <c r="S21" s="74"/>
      <c r="T21" s="76"/>
      <c r="U21" s="37"/>
      <c r="V21" s="9"/>
      <c r="W21" s="9"/>
      <c r="X21" s="9"/>
      <c r="Y21" s="9"/>
      <c r="Z21" s="9"/>
      <c r="AA21" s="9"/>
      <c r="AB21" s="46"/>
      <c r="AC21" s="9"/>
      <c r="AD21" s="36"/>
      <c r="AE21" s="9"/>
      <c r="AF21" s="9"/>
      <c r="AG21" s="9"/>
      <c r="AH21" s="9"/>
      <c r="AI21" s="36"/>
      <c r="AJ21" s="9"/>
      <c r="AK21" s="9"/>
      <c r="AL21" s="36"/>
    </row>
    <row r="22" spans="1:38" ht="24" customHeight="1">
      <c r="A22" s="38" t="s">
        <v>47</v>
      </c>
      <c r="B22" s="75"/>
      <c r="C22" s="75"/>
      <c r="D22" s="75"/>
      <c r="E22" s="38">
        <v>300</v>
      </c>
      <c r="F22" s="61">
        <v>0</v>
      </c>
      <c r="G22" s="75"/>
      <c r="H22" s="75">
        <v>300</v>
      </c>
      <c r="I22" s="75">
        <v>300</v>
      </c>
      <c r="J22" s="38">
        <v>225</v>
      </c>
      <c r="K22" s="85">
        <f>F22/100*75</f>
        <v>0</v>
      </c>
      <c r="L22" s="32">
        <f>K22/J22*100</f>
        <v>0</v>
      </c>
      <c r="M22" s="38"/>
      <c r="N22" s="75"/>
      <c r="O22" s="75"/>
      <c r="P22" s="30"/>
      <c r="Q22" s="73">
        <v>210</v>
      </c>
      <c r="R22" s="76" t="e">
        <f>Q22/N22*100</f>
        <v>#DIV/0!</v>
      </c>
      <c r="S22" s="73">
        <v>210</v>
      </c>
      <c r="T22" s="76" t="e">
        <f>S22/N22*100</f>
        <v>#DIV/0!</v>
      </c>
      <c r="U22" s="38"/>
      <c r="V22" s="75"/>
      <c r="W22" s="75"/>
      <c r="X22" s="75"/>
      <c r="Y22" s="75"/>
      <c r="Z22" s="38"/>
      <c r="AA22" s="38"/>
      <c r="AB22" s="47"/>
      <c r="AC22" s="38"/>
      <c r="AD22" s="75"/>
      <c r="AE22" s="38"/>
      <c r="AF22" s="38"/>
      <c r="AG22" s="38"/>
      <c r="AH22" s="38"/>
      <c r="AI22" s="75">
        <v>30</v>
      </c>
      <c r="AJ22" s="38"/>
      <c r="AK22" s="38"/>
      <c r="AL22" s="75"/>
    </row>
    <row r="23" spans="1:38" ht="24.75" customHeight="1">
      <c r="A23" s="38" t="s">
        <v>48</v>
      </c>
      <c r="B23" s="75"/>
      <c r="C23" s="75"/>
      <c r="D23" s="75"/>
      <c r="E23" s="38"/>
      <c r="F23" s="61"/>
      <c r="G23" s="75"/>
      <c r="H23" s="75"/>
      <c r="I23" s="75"/>
      <c r="J23" s="38"/>
      <c r="K23" s="85">
        <f>F23/100*75</f>
        <v>0</v>
      </c>
      <c r="L23" s="45"/>
      <c r="M23" s="38"/>
      <c r="N23" s="61"/>
      <c r="O23" s="61"/>
      <c r="P23" s="47"/>
      <c r="Q23" s="92">
        <v>20</v>
      </c>
      <c r="R23" s="76" t="e">
        <f>Q23/N23*100</f>
        <v>#DIV/0!</v>
      </c>
      <c r="S23" s="92"/>
      <c r="T23" s="76" t="e">
        <f>S23/N23*100</f>
        <v>#DIV/0!</v>
      </c>
      <c r="U23" s="38"/>
      <c r="V23" s="75"/>
      <c r="W23" s="75"/>
      <c r="X23" s="75"/>
      <c r="Y23" s="75"/>
      <c r="Z23" s="38"/>
      <c r="AA23" s="38"/>
      <c r="AB23" s="47"/>
      <c r="AC23" s="38"/>
      <c r="AD23" s="75"/>
      <c r="AE23" s="38"/>
      <c r="AF23" s="38"/>
      <c r="AG23" s="38"/>
      <c r="AH23" s="38"/>
      <c r="AI23" s="75"/>
      <c r="AJ23" s="38"/>
      <c r="AK23" s="38"/>
      <c r="AL23" s="75"/>
    </row>
    <row r="24" spans="1:38" ht="33.75" customHeight="1">
      <c r="A24" s="38"/>
      <c r="B24" s="61">
        <f aca="true" t="shared" si="10" ref="B24:K24">B20+B22+B23</f>
        <v>0</v>
      </c>
      <c r="C24" s="61">
        <f t="shared" si="10"/>
        <v>0</v>
      </c>
      <c r="D24" s="61"/>
      <c r="E24" s="39">
        <f t="shared" si="10"/>
        <v>44515</v>
      </c>
      <c r="F24" s="61">
        <f t="shared" si="10"/>
        <v>4134</v>
      </c>
      <c r="G24" s="61">
        <f>SUM(G20:G23)</f>
        <v>644</v>
      </c>
      <c r="H24" s="61">
        <f t="shared" si="10"/>
        <v>3936</v>
      </c>
      <c r="I24" s="61">
        <f t="shared" si="10"/>
        <v>300</v>
      </c>
      <c r="J24" s="39">
        <f t="shared" si="10"/>
        <v>33386.25</v>
      </c>
      <c r="K24" s="39">
        <f t="shared" si="10"/>
        <v>3100.5000000000005</v>
      </c>
      <c r="L24" s="45">
        <f>K24/J24*100</f>
        <v>9.286757272829385</v>
      </c>
      <c r="M24" s="39"/>
      <c r="N24" s="61"/>
      <c r="O24" s="61">
        <f>SUM(O20:O23)</f>
        <v>0</v>
      </c>
      <c r="P24" s="47" t="e">
        <f>N24/M24*100</f>
        <v>#DIV/0!</v>
      </c>
      <c r="Q24" s="61">
        <f>SUM(Q20:Q23)</f>
        <v>230</v>
      </c>
      <c r="R24" s="76" t="e">
        <f>Q24/N24*100</f>
        <v>#DIV/0!</v>
      </c>
      <c r="S24" s="61">
        <f>SUM(S20:S23)</f>
        <v>210</v>
      </c>
      <c r="T24" s="76" t="e">
        <f>S24/N24*100</f>
        <v>#DIV/0!</v>
      </c>
      <c r="U24" s="39">
        <f>U20+U22+U23</f>
        <v>24118</v>
      </c>
      <c r="V24" s="61">
        <f>V20+V22+V23</f>
        <v>230</v>
      </c>
      <c r="W24" s="61">
        <f>SUM(W20:W23)</f>
        <v>0</v>
      </c>
      <c r="X24" s="61">
        <f>SUM(X20:X23)</f>
        <v>0</v>
      </c>
      <c r="Y24" s="61">
        <f>SUM(X24)</f>
        <v>0</v>
      </c>
      <c r="Z24" s="39">
        <f>Z20+Z22+Z23</f>
        <v>12665.4</v>
      </c>
      <c r="AA24" s="39">
        <f>AA20+AA22+AA23</f>
        <v>138</v>
      </c>
      <c r="AB24" s="47">
        <f>AA24/Z24*100</f>
        <v>1.0895826424747739</v>
      </c>
      <c r="AC24" s="39">
        <f>AC20+AC22+AC23</f>
        <v>1295</v>
      </c>
      <c r="AD24" s="61">
        <f>AD20+AD22+AD23</f>
        <v>0</v>
      </c>
      <c r="AE24" s="39">
        <f>AE20+AE22+AE23</f>
        <v>677</v>
      </c>
      <c r="AF24" s="39">
        <f>AF20+AF22+AF23</f>
        <v>0</v>
      </c>
      <c r="AG24" s="38">
        <f>AF24/AE24*100</f>
        <v>0</v>
      </c>
      <c r="AH24" s="39">
        <f>AH20+AH22+AH23</f>
        <v>28103</v>
      </c>
      <c r="AI24" s="61">
        <f>AI20+AI22+AI23</f>
        <v>30</v>
      </c>
      <c r="AJ24" s="39">
        <f>AI24/AH24*100</f>
        <v>0.10675016902110095</v>
      </c>
      <c r="AK24" s="39">
        <f>AK20+AK22+AK23</f>
        <v>300</v>
      </c>
      <c r="AL24" s="61">
        <f>AL20+AL22+AL23</f>
        <v>0</v>
      </c>
    </row>
  </sheetData>
  <sheetProtection/>
  <mergeCells count="27">
    <mergeCell ref="AE5:AG5"/>
    <mergeCell ref="A4:A6"/>
    <mergeCell ref="B4:B6"/>
    <mergeCell ref="C4:C6"/>
    <mergeCell ref="E4:L4"/>
    <mergeCell ref="E5:I5"/>
    <mergeCell ref="J5:L5"/>
    <mergeCell ref="M4:S4"/>
    <mergeCell ref="AL4:AL6"/>
    <mergeCell ref="AI5:AI6"/>
    <mergeCell ref="N5:N6"/>
    <mergeCell ref="AJ5:AJ6"/>
    <mergeCell ref="AH4:AJ4"/>
    <mergeCell ref="AK4:AK6"/>
    <mergeCell ref="AC4:AG4"/>
    <mergeCell ref="AH5:AH6"/>
    <mergeCell ref="AC5:AD5"/>
    <mergeCell ref="S5:S6"/>
    <mergeCell ref="A1:J1"/>
    <mergeCell ref="M5:M6"/>
    <mergeCell ref="U5:Y5"/>
    <mergeCell ref="Q5:Q6"/>
    <mergeCell ref="U4:AB4"/>
    <mergeCell ref="Z5:AB5"/>
    <mergeCell ref="O5:O6"/>
    <mergeCell ref="N1:P1"/>
    <mergeCell ref="P5:P6"/>
  </mergeCells>
  <printOptions/>
  <pageMargins left="0" right="0" top="0" bottom="0" header="0.5118110236220472" footer="0"/>
  <pageSetup horizontalDpi="600" verticalDpi="600" orientation="landscape" paperSize="9" scale="75" r:id="rId1"/>
  <colBreaks count="1" manualBreakCount="1">
    <brk id="20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E274"/>
  <sheetViews>
    <sheetView tabSelected="1" view="pageBreakPreview" zoomScale="75" zoomScaleSheetLayoutView="75" zoomScalePageLayoutView="0" workbookViewId="0" topLeftCell="C1">
      <selection activeCell="N25" sqref="N25"/>
    </sheetView>
  </sheetViews>
  <sheetFormatPr defaultColWidth="9.00390625" defaultRowHeight="12.75"/>
  <cols>
    <col min="1" max="1" width="36.25390625" style="1" customWidth="1"/>
    <col min="2" max="2" width="9.625" style="1" customWidth="1"/>
    <col min="3" max="3" width="9.00390625" style="1" customWidth="1"/>
    <col min="4" max="4" width="10.625" style="1" customWidth="1"/>
    <col min="5" max="5" width="10.75390625" style="1" customWidth="1"/>
    <col min="6" max="8" width="11.00390625" style="1" customWidth="1"/>
    <col min="9" max="9" width="10.375" style="1" customWidth="1"/>
    <col min="10" max="10" width="10.125" style="1" customWidth="1"/>
    <col min="11" max="11" width="11.00390625" style="1" customWidth="1"/>
    <col min="12" max="12" width="10.25390625" style="1" customWidth="1"/>
    <col min="13" max="13" width="11.625" style="1" customWidth="1"/>
    <col min="14" max="14" width="10.00390625" style="1" customWidth="1"/>
    <col min="15" max="16384" width="9.125" style="1" customWidth="1"/>
  </cols>
  <sheetData>
    <row r="2" ht="12.75">
      <c r="A2" s="71"/>
    </row>
    <row r="3" ht="12.75">
      <c r="K3" s="2"/>
    </row>
    <row r="4" spans="1:13" s="3" customFormat="1" ht="18.75" customHeight="1">
      <c r="A4" s="102"/>
      <c r="B4" s="15"/>
      <c r="C4" s="167" t="s">
        <v>78</v>
      </c>
      <c r="D4" s="167"/>
      <c r="E4" s="167"/>
      <c r="F4" s="167"/>
      <c r="G4" s="167"/>
      <c r="H4" s="167"/>
      <c r="I4" s="167"/>
      <c r="J4" s="16"/>
      <c r="K4" s="17"/>
      <c r="L4" s="17"/>
      <c r="M4" s="17"/>
    </row>
    <row r="5" spans="1:13" s="3" customFormat="1" ht="18.75">
      <c r="A5" s="103"/>
      <c r="B5" s="18"/>
      <c r="C5" s="18"/>
      <c r="D5" s="18"/>
      <c r="E5" s="18"/>
      <c r="F5" s="18"/>
      <c r="G5" s="18"/>
      <c r="H5" s="18"/>
      <c r="I5" s="18"/>
      <c r="J5" s="18"/>
      <c r="K5" s="17"/>
      <c r="L5" s="17"/>
      <c r="M5" s="17"/>
    </row>
    <row r="6" spans="1:19" s="3" customFormat="1" ht="44.25" customHeight="1">
      <c r="A6" s="10" t="s">
        <v>6</v>
      </c>
      <c r="B6" s="163" t="s">
        <v>4</v>
      </c>
      <c r="C6" s="164"/>
      <c r="D6" s="165" t="s">
        <v>69</v>
      </c>
      <c r="E6" s="11"/>
      <c r="F6" s="165" t="s">
        <v>70</v>
      </c>
      <c r="G6" s="168" t="s">
        <v>5</v>
      </c>
      <c r="H6" s="169"/>
      <c r="I6" s="169"/>
      <c r="J6" s="12" t="s">
        <v>16</v>
      </c>
      <c r="K6" s="13" t="s">
        <v>17</v>
      </c>
      <c r="L6" s="14" t="s">
        <v>18</v>
      </c>
      <c r="M6" s="83" t="s">
        <v>18</v>
      </c>
      <c r="N6" s="161" t="s">
        <v>68</v>
      </c>
      <c r="O6" s="253" t="s">
        <v>106</v>
      </c>
      <c r="P6" s="254" t="s">
        <v>107</v>
      </c>
      <c r="Q6" s="255"/>
      <c r="R6" s="256"/>
      <c r="S6" s="2"/>
    </row>
    <row r="7" spans="1:19" s="3" customFormat="1" ht="64.5" customHeight="1">
      <c r="A7" s="63" t="s">
        <v>8</v>
      </c>
      <c r="B7" s="64">
        <v>2015</v>
      </c>
      <c r="C7" s="65">
        <v>2014</v>
      </c>
      <c r="D7" s="166"/>
      <c r="E7" s="66" t="s">
        <v>19</v>
      </c>
      <c r="F7" s="166"/>
      <c r="G7" s="93">
        <v>2015</v>
      </c>
      <c r="H7" s="65">
        <v>2014</v>
      </c>
      <c r="I7" s="49" t="s">
        <v>13</v>
      </c>
      <c r="J7" s="67"/>
      <c r="K7" s="68"/>
      <c r="L7" s="69"/>
      <c r="M7" s="70" t="s">
        <v>3</v>
      </c>
      <c r="N7" s="162"/>
      <c r="O7" s="257" t="s">
        <v>108</v>
      </c>
      <c r="P7" s="258" t="s">
        <v>91</v>
      </c>
      <c r="Q7" s="259" t="s">
        <v>93</v>
      </c>
      <c r="R7" s="259" t="s">
        <v>94</v>
      </c>
      <c r="S7" s="2"/>
    </row>
    <row r="8" spans="1:19" s="96" customFormat="1" ht="18.75">
      <c r="A8" s="97"/>
      <c r="B8" s="98"/>
      <c r="C8" s="94"/>
      <c r="D8" s="97" t="s">
        <v>9</v>
      </c>
      <c r="E8" s="98"/>
      <c r="F8" s="94"/>
      <c r="G8" s="94"/>
      <c r="H8" s="94"/>
      <c r="I8" s="99"/>
      <c r="J8" s="99"/>
      <c r="K8" s="100"/>
      <c r="L8" s="101"/>
      <c r="M8" s="101"/>
      <c r="N8" s="101"/>
      <c r="O8" s="260"/>
      <c r="P8" s="261"/>
      <c r="Q8" s="262"/>
      <c r="R8" s="262"/>
      <c r="S8" s="95"/>
    </row>
    <row r="9" spans="1:18" s="9" customFormat="1" ht="21.75" customHeight="1">
      <c r="A9" s="21" t="s">
        <v>60</v>
      </c>
      <c r="B9" s="42">
        <v>9210</v>
      </c>
      <c r="C9" s="22">
        <v>8472</v>
      </c>
      <c r="D9" s="23">
        <f>B9/C9*100</f>
        <v>108.71104815864024</v>
      </c>
      <c r="E9" s="42">
        <v>8684</v>
      </c>
      <c r="F9" s="22">
        <f aca="true" t="shared" si="0" ref="F9:F22">E9*K9/3.4</f>
        <v>9194.823529411766</v>
      </c>
      <c r="G9" s="23">
        <f>B9/L9</f>
        <v>14.169230769230769</v>
      </c>
      <c r="H9" s="23">
        <v>13</v>
      </c>
      <c r="I9" s="24">
        <f aca="true" t="shared" si="1" ref="I9:I17">G9-H9</f>
        <v>1.1692307692307686</v>
      </c>
      <c r="J9" s="25">
        <f>E9/B9*100</f>
        <v>94.28881650380022</v>
      </c>
      <c r="K9" s="104">
        <v>3.6</v>
      </c>
      <c r="L9" s="26">
        <v>650</v>
      </c>
      <c r="M9" s="26">
        <v>360</v>
      </c>
      <c r="N9" s="104">
        <v>1476</v>
      </c>
      <c r="O9" s="263"/>
      <c r="P9" s="26">
        <f>Q9+R9</f>
        <v>0</v>
      </c>
      <c r="Q9" s="264"/>
      <c r="R9" s="264"/>
    </row>
    <row r="10" spans="1:18" s="128" customFormat="1" ht="23.25" customHeight="1">
      <c r="A10" s="21" t="s">
        <v>10</v>
      </c>
      <c r="B10" s="42">
        <v>11318</v>
      </c>
      <c r="C10" s="127">
        <v>12132</v>
      </c>
      <c r="D10" s="23">
        <f aca="true" t="shared" si="2" ref="D10:D21">B10/C10*100</f>
        <v>93.29047148038246</v>
      </c>
      <c r="E10" s="112">
        <v>10618</v>
      </c>
      <c r="F10" s="22">
        <f t="shared" si="0"/>
        <v>11554.882352941177</v>
      </c>
      <c r="G10" s="23">
        <f aca="true" t="shared" si="3" ref="G10:G22">B10/L10</f>
        <v>19.347008547008546</v>
      </c>
      <c r="H10" s="23">
        <v>20.7</v>
      </c>
      <c r="I10" s="24">
        <f>G10-H10</f>
        <v>-1.3529914529914535</v>
      </c>
      <c r="J10" s="25">
        <f aca="true" t="shared" si="4" ref="J10:J23">E10/B10*100</f>
        <v>93.81516168934441</v>
      </c>
      <c r="K10" s="104">
        <v>3.7</v>
      </c>
      <c r="L10" s="26">
        <v>585</v>
      </c>
      <c r="M10" s="26">
        <v>200</v>
      </c>
      <c r="N10" s="105">
        <v>1208</v>
      </c>
      <c r="O10" s="263"/>
      <c r="P10" s="26">
        <f>Q10+R10</f>
        <v>0</v>
      </c>
      <c r="Q10" s="264"/>
      <c r="R10" s="264"/>
    </row>
    <row r="11" spans="1:18" s="120" customFormat="1" ht="21.75" customHeight="1">
      <c r="A11" s="113" t="s">
        <v>50</v>
      </c>
      <c r="B11" s="111">
        <v>4981</v>
      </c>
      <c r="C11" s="114">
        <v>4542</v>
      </c>
      <c r="D11" s="115">
        <f t="shared" si="2"/>
        <v>109.66534566270366</v>
      </c>
      <c r="E11" s="112">
        <v>4750</v>
      </c>
      <c r="F11" s="116">
        <f t="shared" si="0"/>
        <v>5029.411764705883</v>
      </c>
      <c r="G11" s="115">
        <f t="shared" si="3"/>
        <v>13.005221932114882</v>
      </c>
      <c r="H11" s="115">
        <v>11.9</v>
      </c>
      <c r="I11" s="117">
        <f>G11-H11</f>
        <v>1.1052219321148815</v>
      </c>
      <c r="J11" s="118">
        <f t="shared" si="4"/>
        <v>95.36237703272435</v>
      </c>
      <c r="K11" s="105">
        <v>3.6</v>
      </c>
      <c r="L11" s="119">
        <v>383</v>
      </c>
      <c r="M11" s="119">
        <v>383</v>
      </c>
      <c r="N11" s="119">
        <v>933</v>
      </c>
      <c r="O11" s="263"/>
      <c r="P11" s="26">
        <f>Q11+R11</f>
        <v>0</v>
      </c>
      <c r="Q11" s="264"/>
      <c r="R11" s="264"/>
    </row>
    <row r="12" spans="1:18" s="106" customFormat="1" ht="22.5" customHeight="1">
      <c r="A12" s="21" t="s">
        <v>20</v>
      </c>
      <c r="B12" s="42">
        <v>9944</v>
      </c>
      <c r="C12" s="22">
        <v>10300</v>
      </c>
      <c r="D12" s="23">
        <f t="shared" si="2"/>
        <v>96.54368932038835</v>
      </c>
      <c r="E12" s="42">
        <v>9500</v>
      </c>
      <c r="F12" s="22">
        <f>E12*K12/3.4</f>
        <v>10338.235294117647</v>
      </c>
      <c r="G12" s="23">
        <f t="shared" si="3"/>
        <v>17.6</v>
      </c>
      <c r="H12" s="26">
        <v>18.2</v>
      </c>
      <c r="I12" s="24">
        <f t="shared" si="1"/>
        <v>-0.5999999999999979</v>
      </c>
      <c r="J12" s="25">
        <f t="shared" si="4"/>
        <v>95.53499597747386</v>
      </c>
      <c r="K12" s="104">
        <v>3.7</v>
      </c>
      <c r="L12" s="26">
        <v>565</v>
      </c>
      <c r="M12" s="26">
        <v>345</v>
      </c>
      <c r="N12" s="104">
        <v>1460</v>
      </c>
      <c r="O12" s="263"/>
      <c r="P12" s="26">
        <f>Q12+R12</f>
        <v>0</v>
      </c>
      <c r="Q12" s="264"/>
      <c r="R12" s="264"/>
    </row>
    <row r="13" spans="1:18" s="9" customFormat="1" ht="24" customHeight="1">
      <c r="A13" s="21" t="s">
        <v>1</v>
      </c>
      <c r="B13" s="42">
        <v>4257</v>
      </c>
      <c r="C13" s="22">
        <v>4240</v>
      </c>
      <c r="D13" s="23">
        <f t="shared" si="2"/>
        <v>100.40094339622641</v>
      </c>
      <c r="E13" s="42">
        <v>3855</v>
      </c>
      <c r="F13" s="22">
        <f t="shared" si="0"/>
        <v>4081.764705882353</v>
      </c>
      <c r="G13" s="23">
        <f t="shared" si="3"/>
        <v>15.48</v>
      </c>
      <c r="H13" s="23">
        <v>15.4</v>
      </c>
      <c r="I13" s="24">
        <f t="shared" si="1"/>
        <v>0.08000000000000007</v>
      </c>
      <c r="J13" s="25">
        <f t="shared" si="4"/>
        <v>90.55673009161382</v>
      </c>
      <c r="K13" s="104">
        <v>3.6</v>
      </c>
      <c r="L13" s="26">
        <v>275</v>
      </c>
      <c r="M13" s="26">
        <v>275</v>
      </c>
      <c r="N13" s="26">
        <v>510</v>
      </c>
      <c r="O13" s="263"/>
      <c r="P13" s="26">
        <f>Q13+R13</f>
        <v>253</v>
      </c>
      <c r="Q13" s="264">
        <v>20</v>
      </c>
      <c r="R13" s="264">
        <v>233</v>
      </c>
    </row>
    <row r="14" spans="1:18" s="9" customFormat="1" ht="20.25" customHeight="1">
      <c r="A14" s="21" t="s">
        <v>15</v>
      </c>
      <c r="B14" s="107">
        <v>850</v>
      </c>
      <c r="C14" s="108">
        <v>735</v>
      </c>
      <c r="D14" s="23">
        <f t="shared" si="2"/>
        <v>115.64625850340136</v>
      </c>
      <c r="E14" s="107">
        <v>800</v>
      </c>
      <c r="F14" s="22">
        <f t="shared" si="0"/>
        <v>847.0588235294118</v>
      </c>
      <c r="G14" s="23">
        <f t="shared" si="3"/>
        <v>11.643835616438356</v>
      </c>
      <c r="H14" s="109">
        <v>10.1</v>
      </c>
      <c r="I14" s="24">
        <f>G14-H14</f>
        <v>1.543835616438356</v>
      </c>
      <c r="J14" s="25">
        <f t="shared" si="4"/>
        <v>94.11764705882352</v>
      </c>
      <c r="K14" s="104">
        <v>3.6</v>
      </c>
      <c r="L14" s="26">
        <v>73</v>
      </c>
      <c r="M14" s="26">
        <v>25</v>
      </c>
      <c r="N14" s="26">
        <v>113</v>
      </c>
      <c r="O14" s="263"/>
      <c r="P14" s="26">
        <f>Q14+R14</f>
        <v>0</v>
      </c>
      <c r="Q14" s="264"/>
      <c r="R14" s="264"/>
    </row>
    <row r="15" spans="1:57" s="110" customFormat="1" ht="21.75" customHeight="1">
      <c r="A15" s="21" t="s">
        <v>0</v>
      </c>
      <c r="B15" s="42">
        <v>0</v>
      </c>
      <c r="C15" s="22">
        <v>0</v>
      </c>
      <c r="D15" s="23">
        <v>0</v>
      </c>
      <c r="E15" s="107">
        <v>0</v>
      </c>
      <c r="F15" s="22">
        <f t="shared" si="0"/>
        <v>0</v>
      </c>
      <c r="G15" s="23">
        <v>0</v>
      </c>
      <c r="H15" s="23">
        <v>0</v>
      </c>
      <c r="I15" s="24">
        <f t="shared" si="1"/>
        <v>0</v>
      </c>
      <c r="J15" s="25">
        <v>0</v>
      </c>
      <c r="K15" s="104">
        <v>0</v>
      </c>
      <c r="L15" s="26">
        <v>0</v>
      </c>
      <c r="M15" s="26"/>
      <c r="N15" s="104">
        <v>576</v>
      </c>
      <c r="O15" s="263"/>
      <c r="P15" s="26">
        <f>Q15+R15</f>
        <v>0</v>
      </c>
      <c r="Q15" s="264"/>
      <c r="R15" s="26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18" s="9" customFormat="1" ht="22.5" customHeight="1">
      <c r="A16" s="21" t="s">
        <v>11</v>
      </c>
      <c r="B16" s="42">
        <v>0</v>
      </c>
      <c r="C16" s="22">
        <v>670</v>
      </c>
      <c r="D16" s="23">
        <v>0</v>
      </c>
      <c r="E16" s="42">
        <v>0</v>
      </c>
      <c r="F16" s="22">
        <f t="shared" si="0"/>
        <v>0</v>
      </c>
      <c r="G16" s="23">
        <v>0</v>
      </c>
      <c r="H16" s="23">
        <v>15.2</v>
      </c>
      <c r="I16" s="24">
        <f t="shared" si="1"/>
        <v>-15.2</v>
      </c>
      <c r="J16" s="25">
        <v>0</v>
      </c>
      <c r="K16" s="43">
        <v>0</v>
      </c>
      <c r="L16" s="26">
        <v>0</v>
      </c>
      <c r="M16" s="26"/>
      <c r="N16" s="104">
        <v>358</v>
      </c>
      <c r="O16" s="263"/>
      <c r="P16" s="26">
        <f>Q16+R16</f>
        <v>0</v>
      </c>
      <c r="Q16" s="264"/>
      <c r="R16" s="264"/>
    </row>
    <row r="17" spans="1:18" s="9" customFormat="1" ht="22.5" customHeight="1">
      <c r="A17" s="21" t="s">
        <v>71</v>
      </c>
      <c r="B17" s="42">
        <v>747</v>
      </c>
      <c r="C17" s="22">
        <v>0</v>
      </c>
      <c r="D17" s="23">
        <v>0</v>
      </c>
      <c r="E17" s="42">
        <v>683</v>
      </c>
      <c r="F17" s="22">
        <f t="shared" si="0"/>
        <v>743.2647058823529</v>
      </c>
      <c r="G17" s="23">
        <f t="shared" si="3"/>
        <v>16.977272727272727</v>
      </c>
      <c r="H17" s="23">
        <v>0</v>
      </c>
      <c r="I17" s="24">
        <f t="shared" si="1"/>
        <v>16.977272727272727</v>
      </c>
      <c r="J17" s="25">
        <f t="shared" si="4"/>
        <v>91.43239625167337</v>
      </c>
      <c r="K17" s="43">
        <v>3.7</v>
      </c>
      <c r="L17" s="26">
        <v>44</v>
      </c>
      <c r="M17" s="26">
        <v>44</v>
      </c>
      <c r="N17" s="104">
        <v>0</v>
      </c>
      <c r="O17" s="263"/>
      <c r="P17" s="26">
        <f>Q17+R17</f>
        <v>0</v>
      </c>
      <c r="Q17" s="264"/>
      <c r="R17" s="264"/>
    </row>
    <row r="18" spans="1:18" s="9" customFormat="1" ht="22.5" customHeight="1">
      <c r="A18" s="21" t="s">
        <v>12</v>
      </c>
      <c r="B18" s="42">
        <v>310</v>
      </c>
      <c r="C18" s="22">
        <v>310</v>
      </c>
      <c r="D18" s="23">
        <f t="shared" si="2"/>
        <v>100</v>
      </c>
      <c r="E18" s="42">
        <v>290</v>
      </c>
      <c r="F18" s="22">
        <f t="shared" si="0"/>
        <v>315.5882352941177</v>
      </c>
      <c r="G18" s="23">
        <f t="shared" si="3"/>
        <v>12.4</v>
      </c>
      <c r="H18" s="23">
        <v>12.9</v>
      </c>
      <c r="I18" s="24">
        <f>G18-H18</f>
        <v>-0.5</v>
      </c>
      <c r="J18" s="25">
        <f t="shared" si="4"/>
        <v>93.54838709677419</v>
      </c>
      <c r="K18" s="104">
        <v>3.7</v>
      </c>
      <c r="L18" s="26">
        <v>25</v>
      </c>
      <c r="M18" s="26">
        <v>25</v>
      </c>
      <c r="N18" s="105">
        <v>200</v>
      </c>
      <c r="O18" s="263"/>
      <c r="P18" s="26">
        <f>Q18+R18</f>
        <v>0</v>
      </c>
      <c r="Q18" s="264"/>
      <c r="R18" s="264"/>
    </row>
    <row r="19" spans="1:18" s="9" customFormat="1" ht="21.75" customHeight="1">
      <c r="A19" s="21" t="s">
        <v>2</v>
      </c>
      <c r="B19" s="42">
        <v>260</v>
      </c>
      <c r="C19" s="22">
        <v>350</v>
      </c>
      <c r="D19" s="23">
        <v>0</v>
      </c>
      <c r="E19" s="42">
        <v>170</v>
      </c>
      <c r="F19" s="22">
        <f t="shared" si="0"/>
        <v>175</v>
      </c>
      <c r="G19" s="23">
        <f t="shared" si="3"/>
        <v>7.027027027027027</v>
      </c>
      <c r="H19" s="23">
        <v>11.3</v>
      </c>
      <c r="I19" s="24">
        <f>G19-H19</f>
        <v>-4.2729729729729735</v>
      </c>
      <c r="J19" s="25">
        <f t="shared" si="4"/>
        <v>65.38461538461539</v>
      </c>
      <c r="K19" s="104">
        <v>3.5</v>
      </c>
      <c r="L19" s="26">
        <v>37</v>
      </c>
      <c r="M19" s="26">
        <v>37</v>
      </c>
      <c r="N19" s="26">
        <v>170</v>
      </c>
      <c r="O19" s="263"/>
      <c r="P19" s="26">
        <f>Q19+R19</f>
        <v>0</v>
      </c>
      <c r="Q19" s="264"/>
      <c r="R19" s="264"/>
    </row>
    <row r="20" spans="1:18" s="9" customFormat="1" ht="24" customHeight="1">
      <c r="A20" s="21" t="s">
        <v>14</v>
      </c>
      <c r="B20" s="42">
        <v>3560</v>
      </c>
      <c r="C20" s="22">
        <v>4910</v>
      </c>
      <c r="D20" s="23">
        <f t="shared" si="2"/>
        <v>72.50509164969449</v>
      </c>
      <c r="E20" s="42">
        <v>3350</v>
      </c>
      <c r="F20" s="22">
        <f t="shared" si="0"/>
        <v>3645.5882352941176</v>
      </c>
      <c r="G20" s="23">
        <f t="shared" si="3"/>
        <v>14.650205761316872</v>
      </c>
      <c r="H20" s="23">
        <v>20.2</v>
      </c>
      <c r="I20" s="24">
        <f>G20-H20</f>
        <v>-5.549794238683127</v>
      </c>
      <c r="J20" s="25">
        <f t="shared" si="4"/>
        <v>94.10112359550563</v>
      </c>
      <c r="K20" s="43">
        <v>3.7</v>
      </c>
      <c r="L20" s="26">
        <v>243</v>
      </c>
      <c r="M20" s="26">
        <v>243</v>
      </c>
      <c r="N20" s="104">
        <v>1037</v>
      </c>
      <c r="O20" s="263"/>
      <c r="P20" s="26">
        <f>Q20+R20</f>
        <v>0</v>
      </c>
      <c r="Q20" s="264"/>
      <c r="R20" s="264"/>
    </row>
    <row r="21" spans="1:18" s="9" customFormat="1" ht="25.5" customHeight="1">
      <c r="A21" s="21" t="s">
        <v>64</v>
      </c>
      <c r="B21" s="42">
        <f>SUM(B9:B20)</f>
        <v>45437</v>
      </c>
      <c r="C21" s="22">
        <f>SUM(C9:C20)</f>
        <v>46661</v>
      </c>
      <c r="D21" s="23">
        <f t="shared" si="2"/>
        <v>97.37682432866848</v>
      </c>
      <c r="E21" s="42">
        <f>SUM(E9:E20)</f>
        <v>42700</v>
      </c>
      <c r="F21" s="22">
        <f>SUM(F9:F20)</f>
        <v>45925.617647058825</v>
      </c>
      <c r="G21" s="23">
        <f t="shared" si="3"/>
        <v>15.776736111111111</v>
      </c>
      <c r="H21" s="23">
        <v>16.2</v>
      </c>
      <c r="I21" s="24">
        <f>G21-H21</f>
        <v>-0.4232638888888882</v>
      </c>
      <c r="J21" s="25">
        <f t="shared" si="4"/>
        <v>93.97627484208904</v>
      </c>
      <c r="K21" s="43">
        <f>F21*3.4/E21</f>
        <v>3.65684074941452</v>
      </c>
      <c r="L21" s="26">
        <f>SUM(L9:L20)</f>
        <v>2880</v>
      </c>
      <c r="M21" s="26">
        <f>SUM(M9:M20)</f>
        <v>1937</v>
      </c>
      <c r="N21" s="26">
        <f>SUM(N9:N20)</f>
        <v>8041</v>
      </c>
      <c r="O21" s="263"/>
      <c r="P21" s="26">
        <f>Q21+R21</f>
        <v>0</v>
      </c>
      <c r="Q21" s="264"/>
      <c r="R21" s="264"/>
    </row>
    <row r="22" spans="1:18" s="9" customFormat="1" ht="20.25" customHeight="1">
      <c r="A22" s="21" t="s">
        <v>49</v>
      </c>
      <c r="B22" s="42">
        <v>1568</v>
      </c>
      <c r="C22" s="22"/>
      <c r="D22" s="23"/>
      <c r="E22" s="42">
        <v>1626</v>
      </c>
      <c r="F22" s="22">
        <f t="shared" si="0"/>
        <v>1769.4705882352944</v>
      </c>
      <c r="G22" s="23">
        <f t="shared" si="3"/>
        <v>19.358024691358025</v>
      </c>
      <c r="H22" s="23"/>
      <c r="I22" s="24"/>
      <c r="J22" s="25">
        <f t="shared" si="4"/>
        <v>103.69897959183673</v>
      </c>
      <c r="K22" s="43">
        <v>3.7</v>
      </c>
      <c r="L22" s="26">
        <v>81</v>
      </c>
      <c r="M22" s="26">
        <v>81</v>
      </c>
      <c r="N22" s="104">
        <v>650</v>
      </c>
      <c r="O22" s="263"/>
      <c r="P22" s="26">
        <f>Q22+R22</f>
        <v>0</v>
      </c>
      <c r="Q22" s="264"/>
      <c r="R22" s="264"/>
    </row>
    <row r="23" spans="1:18" s="9" customFormat="1" ht="20.25" customHeight="1">
      <c r="A23" s="21" t="s">
        <v>63</v>
      </c>
      <c r="B23" s="42">
        <f>B21+B22</f>
        <v>47005</v>
      </c>
      <c r="C23" s="22"/>
      <c r="D23" s="23"/>
      <c r="E23" s="42">
        <f>E21+E22</f>
        <v>44326</v>
      </c>
      <c r="F23" s="82">
        <f>F21+F22</f>
        <v>47695.08823529412</v>
      </c>
      <c r="G23" s="23">
        <f>B23/L23</f>
        <v>15.874704491725769</v>
      </c>
      <c r="H23" s="23"/>
      <c r="I23" s="24"/>
      <c r="J23" s="25">
        <f t="shared" si="4"/>
        <v>94.30060631847675</v>
      </c>
      <c r="K23" s="43">
        <f>F23*3.4/E23</f>
        <v>3.658423949826287</v>
      </c>
      <c r="L23" s="26">
        <f>L21+L22</f>
        <v>2961</v>
      </c>
      <c r="M23" s="26">
        <f>M21+M22</f>
        <v>2018</v>
      </c>
      <c r="N23" s="26">
        <f>N21+N22</f>
        <v>8691</v>
      </c>
      <c r="O23" s="38"/>
      <c r="P23" s="26">
        <f>Q23+R23</f>
        <v>0</v>
      </c>
      <c r="Q23" s="38"/>
      <c r="R23" s="38"/>
    </row>
    <row r="24" spans="1:18" s="9" customFormat="1" ht="24" customHeight="1">
      <c r="A24" s="17"/>
      <c r="B24" s="17"/>
      <c r="C24" s="17"/>
      <c r="D24" s="17"/>
      <c r="E24" s="17"/>
      <c r="F24" s="19">
        <v>47463</v>
      </c>
      <c r="G24" s="17"/>
      <c r="H24" s="17"/>
      <c r="I24" s="17"/>
      <c r="J24" s="17"/>
      <c r="K24" s="20"/>
      <c r="L24" s="20"/>
      <c r="O24" s="4"/>
      <c r="P24" s="26"/>
      <c r="Q24" s="4"/>
      <c r="R24" s="4"/>
    </row>
    <row r="25" spans="1:18" s="5" customFormat="1" ht="18.75">
      <c r="A25" s="1"/>
      <c r="B25" s="1"/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  <c r="O25" s="6"/>
      <c r="P25" s="6"/>
      <c r="Q25" s="6"/>
      <c r="R25" s="6"/>
    </row>
    <row r="26" spans="1:18" s="6" customFormat="1" ht="18.75">
      <c r="A26" s="1"/>
      <c r="B26" s="1"/>
      <c r="C26" s="1"/>
      <c r="D26" s="1"/>
      <c r="E26" s="1"/>
      <c r="F26" s="1"/>
      <c r="G26" s="1"/>
      <c r="H26" s="1"/>
      <c r="O26" s="1"/>
      <c r="P26" s="1"/>
      <c r="Q26" s="1"/>
      <c r="R26" s="1"/>
    </row>
    <row r="30" ht="27" customHeight="1">
      <c r="E30" s="8"/>
    </row>
    <row r="31" ht="12.75">
      <c r="A31" s="1" t="s">
        <v>7</v>
      </c>
    </row>
    <row r="32" ht="27.75" customHeight="1">
      <c r="E32" s="7"/>
    </row>
    <row r="34" ht="12.75">
      <c r="E34" s="1" t="s">
        <v>7</v>
      </c>
    </row>
    <row r="274" ht="12.75">
      <c r="A274" s="1" t="s">
        <v>7</v>
      </c>
    </row>
  </sheetData>
  <sheetProtection/>
  <mergeCells count="7">
    <mergeCell ref="P6:R6"/>
    <mergeCell ref="N6:N7"/>
    <mergeCell ref="B6:C6"/>
    <mergeCell ref="F6:F7"/>
    <mergeCell ref="C4:I4"/>
    <mergeCell ref="G6:I6"/>
    <mergeCell ref="D6:D7"/>
  </mergeCells>
  <printOptions/>
  <pageMargins left="0" right="0" top="0.984251968503937" bottom="0.984251968503937" header="0.5118110236220472" footer="0.5118110236220472"/>
  <pageSetup horizontalDpi="120" verticalDpi="12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6" sqref="B6:F26"/>
    </sheetView>
  </sheetViews>
  <sheetFormatPr defaultColWidth="9.00390625" defaultRowHeight="12.75"/>
  <cols>
    <col min="1" max="1" width="30.625" style="0" customWidth="1"/>
  </cols>
  <sheetData>
    <row r="1" ht="12.75">
      <c r="G1" t="s">
        <v>109</v>
      </c>
    </row>
    <row r="2" ht="13.5" thickBot="1"/>
    <row r="3" spans="1:13" ht="30.75" thickBot="1">
      <c r="A3" s="170" t="s">
        <v>6</v>
      </c>
      <c r="B3" s="171" t="s">
        <v>79</v>
      </c>
      <c r="C3" s="172" t="s">
        <v>80</v>
      </c>
      <c r="D3" s="173" t="s">
        <v>81</v>
      </c>
      <c r="E3" s="174"/>
      <c r="F3" s="175"/>
      <c r="G3" s="176"/>
      <c r="H3" s="177" t="s">
        <v>82</v>
      </c>
      <c r="I3" s="178" t="s">
        <v>83</v>
      </c>
      <c r="J3" s="179"/>
      <c r="K3" s="179"/>
      <c r="L3" s="179"/>
      <c r="M3" s="180"/>
    </row>
    <row r="4" spans="1:13" ht="53.25" thickBot="1">
      <c r="A4" s="181" t="s">
        <v>8</v>
      </c>
      <c r="B4" s="182" t="s">
        <v>84</v>
      </c>
      <c r="C4" s="183" t="s">
        <v>85</v>
      </c>
      <c r="D4" s="184" t="s">
        <v>86</v>
      </c>
      <c r="E4" s="185" t="s">
        <v>87</v>
      </c>
      <c r="F4" s="186" t="s">
        <v>88</v>
      </c>
      <c r="G4" s="187" t="s">
        <v>89</v>
      </c>
      <c r="H4" s="188" t="s">
        <v>90</v>
      </c>
      <c r="I4" s="189" t="s">
        <v>91</v>
      </c>
      <c r="J4" s="190" t="s">
        <v>92</v>
      </c>
      <c r="K4" s="191" t="s">
        <v>93</v>
      </c>
      <c r="L4" s="191" t="s">
        <v>94</v>
      </c>
      <c r="M4" s="192" t="s">
        <v>95</v>
      </c>
    </row>
    <row r="5" spans="1:13" ht="18.75">
      <c r="A5" s="193"/>
      <c r="B5" s="194"/>
      <c r="C5" s="195"/>
      <c r="D5" s="196"/>
      <c r="E5" s="197"/>
      <c r="F5" s="198"/>
      <c r="G5" s="199"/>
      <c r="H5" s="199"/>
      <c r="I5" s="200"/>
      <c r="J5" s="201"/>
      <c r="K5" s="202"/>
      <c r="L5" s="203"/>
      <c r="M5" s="204"/>
    </row>
    <row r="6" spans="1:13" ht="18.75">
      <c r="A6" s="265" t="s">
        <v>60</v>
      </c>
      <c r="B6" s="205"/>
      <c r="C6" s="206"/>
      <c r="D6" s="207"/>
      <c r="E6" s="208"/>
      <c r="F6" s="209"/>
      <c r="G6" s="210"/>
      <c r="H6" s="211"/>
      <c r="I6" s="212"/>
      <c r="J6" s="213"/>
      <c r="K6" s="212"/>
      <c r="L6" s="214"/>
      <c r="M6" s="215"/>
    </row>
    <row r="7" spans="1:13" ht="18.75">
      <c r="A7" s="265" t="s">
        <v>59</v>
      </c>
      <c r="B7" s="205"/>
      <c r="C7" s="206"/>
      <c r="D7" s="207"/>
      <c r="E7" s="208"/>
      <c r="F7" s="209"/>
      <c r="G7" s="210"/>
      <c r="H7" s="211"/>
      <c r="I7" s="212"/>
      <c r="J7" s="213"/>
      <c r="K7" s="212"/>
      <c r="L7" s="214"/>
      <c r="M7" s="215"/>
    </row>
    <row r="8" spans="1:13" ht="18.75">
      <c r="A8" s="265" t="s">
        <v>50</v>
      </c>
      <c r="B8" s="205"/>
      <c r="C8" s="206"/>
      <c r="D8" s="207"/>
      <c r="E8" s="208"/>
      <c r="F8" s="209"/>
      <c r="G8" s="210"/>
      <c r="H8" s="211"/>
      <c r="I8" s="212"/>
      <c r="J8" s="213"/>
      <c r="K8" s="212"/>
      <c r="L8" s="214"/>
      <c r="M8" s="215"/>
    </row>
    <row r="9" spans="1:13" ht="18.75">
      <c r="A9" s="265" t="s">
        <v>96</v>
      </c>
      <c r="B9" s="205"/>
      <c r="C9" s="206"/>
      <c r="D9" s="207"/>
      <c r="E9" s="208"/>
      <c r="F9" s="209"/>
      <c r="G9" s="210"/>
      <c r="H9" s="211"/>
      <c r="I9" s="212"/>
      <c r="J9" s="213"/>
      <c r="K9" s="212"/>
      <c r="L9" s="214"/>
      <c r="M9" s="215"/>
    </row>
    <row r="10" spans="1:13" ht="18.75">
      <c r="A10" s="265" t="s">
        <v>39</v>
      </c>
      <c r="B10" s="205"/>
      <c r="C10" s="206"/>
      <c r="D10" s="207"/>
      <c r="E10" s="208"/>
      <c r="F10" s="209"/>
      <c r="G10" s="210"/>
      <c r="H10" s="211"/>
      <c r="I10" s="212"/>
      <c r="J10" s="213"/>
      <c r="K10" s="212"/>
      <c r="L10" s="214"/>
      <c r="M10" s="215"/>
    </row>
    <row r="11" spans="1:13" ht="18.75">
      <c r="A11" s="265" t="s">
        <v>97</v>
      </c>
      <c r="B11" s="205"/>
      <c r="C11" s="206"/>
      <c r="D11" s="207"/>
      <c r="E11" s="208"/>
      <c r="F11" s="209"/>
      <c r="G11" s="210"/>
      <c r="H11" s="211"/>
      <c r="I11" s="212"/>
      <c r="J11" s="213"/>
      <c r="K11" s="212"/>
      <c r="L11" s="214"/>
      <c r="M11" s="215"/>
    </row>
    <row r="12" spans="1:13" ht="18.75">
      <c r="A12" s="265" t="s">
        <v>98</v>
      </c>
      <c r="B12" s="205"/>
      <c r="C12" s="206"/>
      <c r="D12" s="207"/>
      <c r="E12" s="208"/>
      <c r="F12" s="209"/>
      <c r="G12" s="210"/>
      <c r="H12" s="211"/>
      <c r="I12" s="212"/>
      <c r="J12" s="213"/>
      <c r="K12" s="212"/>
      <c r="L12" s="214"/>
      <c r="M12" s="215"/>
    </row>
    <row r="13" spans="1:13" ht="18.75">
      <c r="A13" s="265" t="s">
        <v>99</v>
      </c>
      <c r="B13" s="205"/>
      <c r="C13" s="206"/>
      <c r="D13" s="207"/>
      <c r="E13" s="208"/>
      <c r="F13" s="209"/>
      <c r="G13" s="210"/>
      <c r="H13" s="211"/>
      <c r="I13" s="212"/>
      <c r="J13" s="213"/>
      <c r="K13" s="212"/>
      <c r="L13" s="214"/>
      <c r="M13" s="215"/>
    </row>
    <row r="14" spans="1:13" ht="18.75">
      <c r="A14" s="265" t="s">
        <v>100</v>
      </c>
      <c r="B14" s="205"/>
      <c r="C14" s="206"/>
      <c r="D14" s="207"/>
      <c r="E14" s="208"/>
      <c r="F14" s="209"/>
      <c r="G14" s="210"/>
      <c r="H14" s="211"/>
      <c r="I14" s="212"/>
      <c r="J14" s="213"/>
      <c r="K14" s="212"/>
      <c r="L14" s="214"/>
      <c r="M14" s="215"/>
    </row>
    <row r="15" spans="1:13" ht="18.75">
      <c r="A15" s="265" t="s">
        <v>2</v>
      </c>
      <c r="B15" s="205"/>
      <c r="C15" s="206"/>
      <c r="D15" s="207"/>
      <c r="E15" s="208"/>
      <c r="F15" s="209"/>
      <c r="G15" s="210"/>
      <c r="H15" s="211"/>
      <c r="I15" s="212"/>
      <c r="J15" s="213"/>
      <c r="K15" s="212"/>
      <c r="L15" s="214"/>
      <c r="M15" s="215"/>
    </row>
    <row r="16" spans="1:13" ht="18.75">
      <c r="A16" s="265" t="s">
        <v>14</v>
      </c>
      <c r="B16" s="205"/>
      <c r="C16" s="206"/>
      <c r="D16" s="207"/>
      <c r="E16" s="208"/>
      <c r="F16" s="209"/>
      <c r="G16" s="210"/>
      <c r="H16" s="211"/>
      <c r="I16" s="212"/>
      <c r="J16" s="213"/>
      <c r="K16" s="212"/>
      <c r="L16" s="214"/>
      <c r="M16" s="215"/>
    </row>
    <row r="17" spans="1:13" ht="18.75">
      <c r="A17" s="265" t="s">
        <v>101</v>
      </c>
      <c r="B17" s="205"/>
      <c r="C17" s="206"/>
      <c r="D17" s="207"/>
      <c r="E17" s="208"/>
      <c r="F17" s="209"/>
      <c r="G17" s="210"/>
      <c r="H17" s="211"/>
      <c r="I17" s="212"/>
      <c r="J17" s="213"/>
      <c r="K17" s="212"/>
      <c r="L17" s="214"/>
      <c r="M17" s="215"/>
    </row>
    <row r="18" spans="1:13" ht="19.5" thickBot="1">
      <c r="A18" s="266" t="s">
        <v>102</v>
      </c>
      <c r="B18" s="216"/>
      <c r="C18" s="217"/>
      <c r="D18" s="218"/>
      <c r="E18" s="219"/>
      <c r="F18" s="220"/>
      <c r="G18" s="221"/>
      <c r="H18" s="222"/>
      <c r="I18" s="212"/>
      <c r="J18" s="223"/>
      <c r="K18" s="224"/>
      <c r="L18" s="225"/>
      <c r="M18" s="226"/>
    </row>
    <row r="19" spans="1:13" ht="19.5" thickBot="1">
      <c r="A19" s="267" t="s">
        <v>103</v>
      </c>
      <c r="B19" s="227"/>
      <c r="C19" s="228"/>
      <c r="D19" s="229"/>
      <c r="E19" s="230"/>
      <c r="F19" s="231"/>
      <c r="G19" s="232"/>
      <c r="H19" s="233"/>
      <c r="I19" s="234"/>
      <c r="J19" s="235"/>
      <c r="K19" s="236"/>
      <c r="L19" s="237"/>
      <c r="M19" s="238"/>
    </row>
    <row r="20" spans="1:13" ht="18.75">
      <c r="A20" s="268" t="s">
        <v>49</v>
      </c>
      <c r="B20" s="239"/>
      <c r="C20" s="195"/>
      <c r="D20" s="240"/>
      <c r="E20" s="197"/>
      <c r="F20" s="198"/>
      <c r="G20" s="199"/>
      <c r="H20" s="241"/>
      <c r="I20" s="242"/>
      <c r="J20" s="243"/>
      <c r="K20" s="244"/>
      <c r="L20" s="245"/>
      <c r="M20" s="204"/>
    </row>
    <row r="21" spans="1:13" ht="19.5" thickBot="1">
      <c r="A21" s="266" t="s">
        <v>104</v>
      </c>
      <c r="B21" s="216"/>
      <c r="C21" s="217"/>
      <c r="D21" s="218"/>
      <c r="E21" s="219"/>
      <c r="F21" s="220"/>
      <c r="G21" s="221"/>
      <c r="H21" s="246"/>
      <c r="I21" s="224"/>
      <c r="J21" s="247"/>
      <c r="K21" s="248"/>
      <c r="L21" s="249"/>
      <c r="M21" s="226"/>
    </row>
    <row r="22" spans="1:13" ht="19.5" thickBot="1">
      <c r="A22" s="269" t="s">
        <v>105</v>
      </c>
      <c r="B22" s="227"/>
      <c r="C22" s="228"/>
      <c r="D22" s="229"/>
      <c r="E22" s="230"/>
      <c r="F22" s="250"/>
      <c r="G22" s="232"/>
      <c r="H22" s="233"/>
      <c r="I22" s="234"/>
      <c r="J22" s="235"/>
      <c r="K22" s="251"/>
      <c r="L22" s="251"/>
      <c r="M22" s="251"/>
    </row>
    <row r="23" spans="1:13" ht="12.75">
      <c r="A23" s="1"/>
      <c r="B23" s="4"/>
      <c r="C23" s="41"/>
      <c r="D23" s="252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</sheetData>
  <sheetProtection/>
  <mergeCells count="1">
    <mergeCell ref="I3:L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2015-06-19T05:32:37Z</cp:lastPrinted>
  <dcterms:created xsi:type="dcterms:W3CDTF">2003-04-25T03:54:00Z</dcterms:created>
  <dcterms:modified xsi:type="dcterms:W3CDTF">2015-06-19T05:41:53Z</dcterms:modified>
  <cp:category/>
  <cp:version/>
  <cp:contentType/>
  <cp:contentStatus/>
</cp:coreProperties>
</file>